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T:\FAMI CASE ITABERAI\FINANCEIRO\FLUXO DE CAIXA\2024\"/>
    </mc:Choice>
  </mc:AlternateContent>
  <xr:revisionPtr revIDLastSave="0" documentId="8_{4411AC85-9122-4396-A32C-F7701A04E741}" xr6:coauthVersionLast="47" xr6:coauthVersionMax="47" xr10:uidLastSave="{00000000-0000-0000-0000-000000000000}"/>
  <bookViews>
    <workbookView xWindow="57480" yWindow="585" windowWidth="29040" windowHeight="15720" xr2:uid="{707E6030-B6DC-4EE7-9226-8B8102E290DB}"/>
  </bookViews>
  <sheets>
    <sheet name="Fluxo de Caixa - 2024" sheetId="1" r:id="rId1"/>
  </sheets>
  <definedNames>
    <definedName name="_xlnm.Print_Area" localSheetId="0">'Fluxo de Caixa - 2024'!$A$1:$W$152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7" i="1" l="1"/>
  <c r="U121" i="1"/>
  <c r="T121" i="1"/>
  <c r="S121" i="1"/>
  <c r="R121" i="1"/>
  <c r="Q121" i="1"/>
  <c r="P121" i="1"/>
  <c r="O121" i="1"/>
  <c r="N121" i="1"/>
  <c r="M121" i="1"/>
  <c r="L121" i="1"/>
  <c r="K121" i="1"/>
  <c r="J121" i="1"/>
  <c r="W121" i="1" s="1"/>
  <c r="W119" i="1"/>
  <c r="W118" i="1"/>
  <c r="W117" i="1"/>
  <c r="O117" i="1"/>
  <c r="N117" i="1"/>
  <c r="W116" i="1"/>
  <c r="W115" i="1"/>
  <c r="W114" i="1"/>
  <c r="U113" i="1"/>
  <c r="T113" i="1"/>
  <c r="S113" i="1"/>
  <c r="R113" i="1"/>
  <c r="Q113" i="1"/>
  <c r="P113" i="1"/>
  <c r="O113" i="1"/>
  <c r="N113" i="1"/>
  <c r="M113" i="1"/>
  <c r="L113" i="1"/>
  <c r="K113" i="1"/>
  <c r="J113" i="1"/>
  <c r="W113" i="1" s="1"/>
  <c r="O111" i="1"/>
  <c r="W111" i="1" s="1"/>
  <c r="N111" i="1"/>
  <c r="W110" i="1"/>
  <c r="W109" i="1"/>
  <c r="W108" i="1"/>
  <c r="U107" i="1"/>
  <c r="T107" i="1"/>
  <c r="S107" i="1"/>
  <c r="R107" i="1"/>
  <c r="Q107" i="1"/>
  <c r="P107" i="1"/>
  <c r="N107" i="1"/>
  <c r="M107" i="1"/>
  <c r="L107" i="1"/>
  <c r="K107" i="1"/>
  <c r="J107" i="1"/>
  <c r="W105" i="1"/>
  <c r="W104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W101" i="1" s="1"/>
  <c r="W99" i="1"/>
  <c r="W98" i="1"/>
  <c r="W97" i="1"/>
  <c r="W96" i="1"/>
  <c r="U95" i="1"/>
  <c r="T95" i="1"/>
  <c r="S95" i="1"/>
  <c r="R95" i="1"/>
  <c r="Q95" i="1"/>
  <c r="P95" i="1"/>
  <c r="O95" i="1"/>
  <c r="N95" i="1"/>
  <c r="M95" i="1"/>
  <c r="L95" i="1"/>
  <c r="K95" i="1"/>
  <c r="J95" i="1"/>
  <c r="W95" i="1" s="1"/>
  <c r="W92" i="1"/>
  <c r="W91" i="1"/>
  <c r="W90" i="1"/>
  <c r="U90" i="1"/>
  <c r="T90" i="1"/>
  <c r="S90" i="1"/>
  <c r="R90" i="1"/>
  <c r="R24" i="1" s="1"/>
  <c r="R123" i="1" s="1"/>
  <c r="Q90" i="1"/>
  <c r="P90" i="1"/>
  <c r="O90" i="1"/>
  <c r="N90" i="1"/>
  <c r="M90" i="1"/>
  <c r="L90" i="1"/>
  <c r="K90" i="1"/>
  <c r="J90" i="1"/>
  <c r="W89" i="1"/>
  <c r="W88" i="1"/>
  <c r="W87" i="1"/>
  <c r="U87" i="1"/>
  <c r="T87" i="1"/>
  <c r="S87" i="1"/>
  <c r="R87" i="1"/>
  <c r="Q87" i="1"/>
  <c r="P87" i="1"/>
  <c r="O87" i="1"/>
  <c r="N87" i="1"/>
  <c r="M87" i="1"/>
  <c r="L87" i="1"/>
  <c r="K87" i="1"/>
  <c r="J87" i="1"/>
  <c r="W86" i="1"/>
  <c r="W85" i="1"/>
  <c r="W84" i="1"/>
  <c r="W83" i="1"/>
  <c r="W82" i="1"/>
  <c r="W81" i="1" s="1"/>
  <c r="U81" i="1"/>
  <c r="T81" i="1"/>
  <c r="S81" i="1"/>
  <c r="R81" i="1"/>
  <c r="Q81" i="1"/>
  <c r="P81" i="1"/>
  <c r="O81" i="1"/>
  <c r="O24" i="1" s="1"/>
  <c r="O123" i="1" s="1"/>
  <c r="N81" i="1"/>
  <c r="M81" i="1"/>
  <c r="L81" i="1"/>
  <c r="K81" i="1"/>
  <c r="J81" i="1"/>
  <c r="W80" i="1"/>
  <c r="W79" i="1"/>
  <c r="W78" i="1"/>
  <c r="W77" i="1"/>
  <c r="W76" i="1" s="1"/>
  <c r="U76" i="1"/>
  <c r="T76" i="1"/>
  <c r="S76" i="1"/>
  <c r="R76" i="1"/>
  <c r="Q76" i="1"/>
  <c r="P76" i="1"/>
  <c r="O76" i="1"/>
  <c r="N76" i="1"/>
  <c r="M76" i="1"/>
  <c r="L76" i="1"/>
  <c r="K76" i="1"/>
  <c r="J76" i="1"/>
  <c r="J24" i="1" s="1"/>
  <c r="W75" i="1"/>
  <c r="W74" i="1"/>
  <c r="W70" i="1" s="1"/>
  <c r="W73" i="1"/>
  <c r="W72" i="1"/>
  <c r="W71" i="1"/>
  <c r="U70" i="1"/>
  <c r="T70" i="1"/>
  <c r="S70" i="1"/>
  <c r="R70" i="1"/>
  <c r="Q70" i="1"/>
  <c r="P70" i="1"/>
  <c r="O70" i="1"/>
  <c r="N70" i="1"/>
  <c r="M70" i="1"/>
  <c r="L70" i="1"/>
  <c r="K70" i="1"/>
  <c r="J70" i="1"/>
  <c r="W69" i="1"/>
  <c r="P68" i="1"/>
  <c r="W68" i="1" s="1"/>
  <c r="W67" i="1"/>
  <c r="W66" i="1"/>
  <c r="W65" i="1"/>
  <c r="W64" i="1"/>
  <c r="W63" i="1"/>
  <c r="W62" i="1"/>
  <c r="W60" i="1" s="1"/>
  <c r="W61" i="1"/>
  <c r="U60" i="1"/>
  <c r="T60" i="1"/>
  <c r="S60" i="1"/>
  <c r="R60" i="1"/>
  <c r="Q60" i="1"/>
  <c r="O60" i="1"/>
  <c r="N60" i="1"/>
  <c r="M60" i="1"/>
  <c r="L60" i="1"/>
  <c r="K60" i="1"/>
  <c r="J60" i="1"/>
  <c r="W59" i="1"/>
  <c r="W57" i="1" s="1"/>
  <c r="W58" i="1"/>
  <c r="U57" i="1"/>
  <c r="T57" i="1"/>
  <c r="S57" i="1"/>
  <c r="R57" i="1"/>
  <c r="Q57" i="1"/>
  <c r="P57" i="1"/>
  <c r="O57" i="1"/>
  <c r="N57" i="1"/>
  <c r="M57" i="1"/>
  <c r="L57" i="1"/>
  <c r="K57" i="1"/>
  <c r="J57" i="1"/>
  <c r="W56" i="1"/>
  <c r="W55" i="1"/>
  <c r="W53" i="1" s="1"/>
  <c r="W54" i="1"/>
  <c r="U53" i="1"/>
  <c r="T53" i="1"/>
  <c r="S53" i="1"/>
  <c r="R53" i="1"/>
  <c r="Q53" i="1"/>
  <c r="P53" i="1"/>
  <c r="O53" i="1"/>
  <c r="N53" i="1"/>
  <c r="M53" i="1"/>
  <c r="L53" i="1"/>
  <c r="K53" i="1"/>
  <c r="J53" i="1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P34" i="1"/>
  <c r="W34" i="1" s="1"/>
  <c r="W33" i="1"/>
  <c r="W32" i="1"/>
  <c r="W31" i="1" s="1"/>
  <c r="U31" i="1"/>
  <c r="T31" i="1"/>
  <c r="T24" i="1" s="1"/>
  <c r="T123" i="1" s="1"/>
  <c r="S31" i="1"/>
  <c r="S24" i="1" s="1"/>
  <c r="S123" i="1" s="1"/>
  <c r="R31" i="1"/>
  <c r="Q31" i="1"/>
  <c r="P31" i="1"/>
  <c r="O31" i="1"/>
  <c r="N31" i="1"/>
  <c r="M31" i="1"/>
  <c r="L31" i="1"/>
  <c r="K31" i="1"/>
  <c r="K24" i="1" s="1"/>
  <c r="K123" i="1" s="1"/>
  <c r="J31" i="1"/>
  <c r="W30" i="1"/>
  <c r="W29" i="1"/>
  <c r="W28" i="1"/>
  <c r="W27" i="1"/>
  <c r="W25" i="1" s="1"/>
  <c r="W26" i="1"/>
  <c r="U25" i="1"/>
  <c r="U24" i="1" s="1"/>
  <c r="U123" i="1" s="1"/>
  <c r="T25" i="1"/>
  <c r="S25" i="1"/>
  <c r="R25" i="1"/>
  <c r="Q25" i="1"/>
  <c r="Q24" i="1" s="1"/>
  <c r="Q123" i="1" s="1"/>
  <c r="P25" i="1"/>
  <c r="O25" i="1"/>
  <c r="N25" i="1"/>
  <c r="M25" i="1"/>
  <c r="M24" i="1" s="1"/>
  <c r="L25" i="1"/>
  <c r="L24" i="1" s="1"/>
  <c r="K25" i="1"/>
  <c r="J25" i="1"/>
  <c r="N24" i="1"/>
  <c r="N123" i="1" s="1"/>
  <c r="W21" i="1"/>
  <c r="W20" i="1"/>
  <c r="W19" i="1"/>
  <c r="U19" i="1"/>
  <c r="T19" i="1"/>
  <c r="S19" i="1"/>
  <c r="R19" i="1"/>
  <c r="Q19" i="1"/>
  <c r="P19" i="1"/>
  <c r="O19" i="1"/>
  <c r="N19" i="1"/>
  <c r="M19" i="1"/>
  <c r="L19" i="1"/>
  <c r="K19" i="1"/>
  <c r="J19" i="1"/>
  <c r="J125" i="1" s="1"/>
  <c r="K17" i="1"/>
  <c r="K127" i="1" s="1"/>
  <c r="L17" i="1" s="1"/>
  <c r="J136" i="1" l="1"/>
  <c r="J123" i="1"/>
  <c r="M123" i="1"/>
  <c r="M125" i="1"/>
  <c r="L127" i="1"/>
  <c r="M17" i="1" s="1"/>
  <c r="M127" i="1" s="1"/>
  <c r="N17" i="1" s="1"/>
  <c r="N127" i="1" s="1"/>
  <c r="O17" i="1" s="1"/>
  <c r="O127" i="1" s="1"/>
  <c r="P17" i="1" s="1"/>
  <c r="P127" i="1" s="1"/>
  <c r="Q17" i="1" s="1"/>
  <c r="Q127" i="1" s="1"/>
  <c r="R17" i="1" s="1"/>
  <c r="R127" i="1" s="1"/>
  <c r="S17" i="1" s="1"/>
  <c r="S127" i="1" s="1"/>
  <c r="T17" i="1" s="1"/>
  <c r="T127" i="1" s="1"/>
  <c r="U17" i="1" s="1"/>
  <c r="U127" i="1" s="1"/>
  <c r="K125" i="1"/>
  <c r="K136" i="1" s="1"/>
  <c r="L125" i="1"/>
  <c r="L136" i="1" s="1"/>
  <c r="L123" i="1"/>
  <c r="P60" i="1"/>
  <c r="P24" i="1" s="1"/>
  <c r="O107" i="1"/>
  <c r="W107" i="1" s="1"/>
  <c r="P123" i="1" l="1"/>
  <c r="W123" i="1" s="1"/>
  <c r="W24" i="1"/>
  <c r="N15" i="1"/>
  <c r="M136" i="1"/>
  <c r="W17" i="1"/>
  <c r="W127" i="1"/>
  <c r="N125" i="1" l="1"/>
  <c r="O15" i="1" l="1"/>
  <c r="N136" i="1"/>
  <c r="O125" i="1" l="1"/>
  <c r="P15" i="1" l="1"/>
  <c r="O136" i="1"/>
  <c r="P125" i="1" l="1"/>
  <c r="Q15" i="1" l="1"/>
  <c r="P136" i="1"/>
  <c r="Q125" i="1" l="1"/>
  <c r="R15" i="1" l="1"/>
  <c r="Q136" i="1"/>
  <c r="R125" i="1" l="1"/>
  <c r="R136" i="1" l="1"/>
  <c r="S15" i="1"/>
  <c r="S125" i="1" s="1"/>
  <c r="S136" i="1" l="1"/>
  <c r="T15" i="1"/>
  <c r="T125" i="1" s="1"/>
  <c r="T136" i="1" l="1"/>
  <c r="U15" i="1"/>
  <c r="U125" i="1" l="1"/>
  <c r="W15" i="1"/>
  <c r="U136" i="1" l="1"/>
  <c r="W136" i="1" s="1"/>
  <c r="W125" i="1"/>
</calcChain>
</file>

<file path=xl/sharedStrings.xml><?xml version="1.0" encoding="utf-8"?>
<sst xmlns="http://schemas.openxmlformats.org/spreadsheetml/2006/main" count="294" uniqueCount="269">
  <si>
    <r>
      <rPr>
        <b/>
        <sz val="10"/>
        <color theme="1"/>
        <rFont val="Aptos Narrow"/>
        <family val="2"/>
        <scheme val="minor"/>
      </rPr>
      <t>NOME DO ORGÃO PÚBLICO/CONTRATANTE:</t>
    </r>
    <r>
      <rPr>
        <sz val="10"/>
        <color theme="1"/>
        <rFont val="Aptos Narrow"/>
        <family val="2"/>
        <scheme val="minor"/>
      </rPr>
      <t xml:space="preserve"> SECRETARIA DE ESTADO DE DESENVOLVMENTO SOCIAL - SEDS</t>
    </r>
  </si>
  <si>
    <r>
      <rPr>
        <b/>
        <sz val="10"/>
        <color theme="1"/>
        <rFont val="Aptos Narrow"/>
        <family val="2"/>
        <scheme val="minor"/>
      </rPr>
      <t>CNPJ:</t>
    </r>
    <r>
      <rPr>
        <sz val="10"/>
        <color theme="1"/>
        <rFont val="Aptos Narrow"/>
        <family val="2"/>
        <scheme val="minor"/>
      </rPr>
      <t xml:space="preserve"> 08.876.217/0001-71</t>
    </r>
  </si>
  <si>
    <r>
      <rPr>
        <b/>
        <sz val="10"/>
        <color theme="1"/>
        <rFont val="Aptos Narrow"/>
        <family val="2"/>
        <scheme val="minor"/>
      </rPr>
      <t>NOME DA ORGANIZAÇÃO SOCIAL CONTRATADA:</t>
    </r>
    <r>
      <rPr>
        <sz val="10"/>
        <color theme="1"/>
        <rFont val="Aptos Narrow"/>
        <family val="2"/>
        <scheme val="minor"/>
      </rPr>
      <t xml:space="preserve"> FAMI - FUNDAÇÃO DE ASSISTÊNCIA AO MENOR INHUMENSE</t>
    </r>
  </si>
  <si>
    <r>
      <rPr>
        <b/>
        <sz val="10"/>
        <color theme="1"/>
        <rFont val="Aptos Narrow"/>
        <family val="2"/>
        <scheme val="minor"/>
      </rPr>
      <t>CNPJ:</t>
    </r>
    <r>
      <rPr>
        <sz val="10"/>
        <color theme="1"/>
        <rFont val="Aptos Narrow"/>
        <family val="2"/>
        <scheme val="minor"/>
      </rPr>
      <t xml:space="preserve"> 73.573.297/0001-58</t>
    </r>
  </si>
  <si>
    <t>FLUXO DE CAIXA - ANO 2024</t>
  </si>
  <si>
    <r>
      <rPr>
        <b/>
        <sz val="10"/>
        <color theme="1"/>
        <rFont val="Aptos Narrow"/>
        <family val="2"/>
        <scheme val="minor"/>
      </rPr>
      <t>NOME DA UNIDADE GERIDA</t>
    </r>
    <r>
      <rPr>
        <sz val="10"/>
        <color theme="1"/>
        <rFont val="Aptos Narrow"/>
        <family val="2"/>
        <scheme val="minor"/>
      </rPr>
      <t>: CASE ITABERAÍ</t>
    </r>
  </si>
  <si>
    <r>
      <rPr>
        <b/>
        <sz val="10"/>
        <color theme="1"/>
        <rFont val="Aptos Narrow"/>
        <family val="2"/>
        <scheme val="minor"/>
      </rPr>
      <t>CONTRATO DE GESTÃO Nº</t>
    </r>
    <r>
      <rPr>
        <sz val="10"/>
        <color theme="1"/>
        <rFont val="Aptos Narrow"/>
        <family val="2"/>
        <scheme val="minor"/>
      </rPr>
      <t>: 012/2023 SEDS</t>
    </r>
  </si>
  <si>
    <t>Metodologia de Avaliação da Transparência Ativa e Passiva - Organizações sem fins lucrativos que recebem recursos públicos e seus respectivos órgãos supervisores  - CGE/TCE- 2ª Edição -  2021 - Item  3.9/Financeiro</t>
  </si>
  <si>
    <t>TOTAL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</si>
  <si>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</si>
  <si>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</si>
  <si>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</si>
  <si>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</si>
  <si>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</si>
  <si>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</si>
  <si>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</si>
  <si>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</si>
  <si>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</si>
  <si>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</si>
  <si>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</si>
  <si>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</si>
  <si>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SALDO BANCÁRIO INICIAL C/C: 48.715-5</t>
  </si>
  <si>
    <t>SALDO BANCÁRIO INICIAL C/C: 48.717-1</t>
  </si>
  <si>
    <t>RECEITA LÍQUIDA</t>
  </si>
  <si>
    <t>2.1.6.08.0001</t>
  </si>
  <si>
    <t>48715552.1.6.08.0001</t>
  </si>
  <si>
    <t>REPASSE GOVERNO - DESPESAS</t>
  </si>
  <si>
    <t xml:space="preserve"> </t>
  </si>
  <si>
    <t/>
  </si>
  <si>
    <t>REPASSE GOVERNO - INVESTIMENTO</t>
  </si>
  <si>
    <t>OUTRAS RECEITAS</t>
  </si>
  <si>
    <t>(-) DESPESAS TOTAIS</t>
  </si>
  <si>
    <t>(-) DEPESAS C/ SERVIÇOS PROFISSIONAIS</t>
  </si>
  <si>
    <t>3.7.4.02.0010</t>
  </si>
  <si>
    <t>48715103.7.4.02.0010</t>
  </si>
  <si>
    <t>SERVIÇOS PRESTADOS POR TERCEIROS</t>
  </si>
  <si>
    <t>3.7.4.02.0015</t>
  </si>
  <si>
    <t>48715153.7.4.02.0015</t>
  </si>
  <si>
    <t>ALIMENTAÇÃO E NUTRIÇÃO - PJ</t>
  </si>
  <si>
    <t>3.7.4.02.0016</t>
  </si>
  <si>
    <t>48715163.7.4.02.0016</t>
  </si>
  <si>
    <t>SEGURANÇA E VIGILANCIA - PJ</t>
  </si>
  <si>
    <t>3.7.4.02.0017</t>
  </si>
  <si>
    <t>48715173.7.4.02.0017</t>
  </si>
  <si>
    <t>ASSESSORIA CONTÁBIL - PJ</t>
  </si>
  <si>
    <t>3.7.4.02.0018</t>
  </si>
  <si>
    <t>48715183.7.4.02.0018</t>
  </si>
  <si>
    <t>ASSOSSORIA JURIDICA PJ/PF</t>
  </si>
  <si>
    <t>(-)DESPESAS ADMINISTRATIVAS</t>
  </si>
  <si>
    <t>3.7.4.02.0004</t>
  </si>
  <si>
    <t>4871543.7.4.02.0004</t>
  </si>
  <si>
    <t>MATERIAL DE EXPEDIENTE-ESCRITÓRIO</t>
  </si>
  <si>
    <t>3.7.4.02.0005</t>
  </si>
  <si>
    <t>4871553.7.4.02.0005</t>
  </si>
  <si>
    <t>ALUGUEL DE EQUIPAMENTOS E OUTROS</t>
  </si>
  <si>
    <t>3.7.4.02.0007</t>
  </si>
  <si>
    <t>4871573.7.4.02.0007</t>
  </si>
  <si>
    <t>VIAGENS E ESTADIAS</t>
  </si>
  <si>
    <t>3.7.4.02.0008</t>
  </si>
  <si>
    <t>4871583.7.4.02.0008</t>
  </si>
  <si>
    <t>TAXAS DIVERSAS</t>
  </si>
  <si>
    <t>3.7.4.02.0013</t>
  </si>
  <si>
    <t>48715133.7.4.02.0013</t>
  </si>
  <si>
    <t xml:space="preserve">MATERIAL DE USO E CONSUMO </t>
  </si>
  <si>
    <t>3.7.4.02.0020</t>
  </si>
  <si>
    <t>48715203.7.4.02.0020</t>
  </si>
  <si>
    <t>MATERIAL ESPORTIVO</t>
  </si>
  <si>
    <t>3.7.4.02.0021</t>
  </si>
  <si>
    <t>48715213.7.4.02.0021</t>
  </si>
  <si>
    <t>MANUTENÇÃO DE AR CONDICIONADO</t>
  </si>
  <si>
    <t>3.7.4.02.0025</t>
  </si>
  <si>
    <t>48715253.7.4.02.0025</t>
  </si>
  <si>
    <t>MATERIAL DE HIGIENE &amp; LIMPEZA</t>
  </si>
  <si>
    <t>3.7.4.02.0026</t>
  </si>
  <si>
    <t>48715263.7.4.02.0026</t>
  </si>
  <si>
    <t>UNIFORMES</t>
  </si>
  <si>
    <t>3.7.4.02.0028</t>
  </si>
  <si>
    <t>48715283.7.4.02.0028</t>
  </si>
  <si>
    <t>TREINAMENTOS, CURSOS E QUALIFICAÇÃO</t>
  </si>
  <si>
    <t>3.7.4.02.0029</t>
  </si>
  <si>
    <t>48715293.7.4.02.0029</t>
  </si>
  <si>
    <t>CORREIOS</t>
  </si>
  <si>
    <t>3.7.4.02.0030</t>
  </si>
  <si>
    <t>48715303.7.4.02.0030</t>
  </si>
  <si>
    <t>LANCHES E REFEIÇÕES</t>
  </si>
  <si>
    <t>3.7.4.02.0032</t>
  </si>
  <si>
    <t>48715323.7.4.02.0032</t>
  </si>
  <si>
    <t>VESTUÁRIO, CAMA, MESA, BANHO E AFINS</t>
  </si>
  <si>
    <t>3.7.4.02.0031</t>
  </si>
  <si>
    <t>48715513.7.4.02.0031</t>
  </si>
  <si>
    <t>DESPESAS DIVERSAS</t>
  </si>
  <si>
    <t>3.7.4.02.0033</t>
  </si>
  <si>
    <t>48715333.7.4.02.0033</t>
  </si>
  <si>
    <t>CONFRATERNIZAÇÃO</t>
  </si>
  <si>
    <t>3.7.4.02.0034</t>
  </si>
  <si>
    <t>48715343.7.4.02.0034</t>
  </si>
  <si>
    <t>MEDICAMENTOS E PRODUTOS PARA SAÚDE</t>
  </si>
  <si>
    <t>3.7.4.02.0035</t>
  </si>
  <si>
    <t>48715353.7.4.02.0035</t>
  </si>
  <si>
    <t>MATERIAIS PARA COZINHA, REFEITORIOS E AFINS</t>
  </si>
  <si>
    <t>3.7.4.02.0036</t>
  </si>
  <si>
    <t>48715363.7.4.02.0036</t>
  </si>
  <si>
    <t>MATERIAIS/ITEN DE SEGURANÇA</t>
  </si>
  <si>
    <t>3.7.4.02.0038</t>
  </si>
  <si>
    <t>48715383.7.4.02.0038</t>
  </si>
  <si>
    <t>SISTEMA DE VIDEO MONITORAMENTO</t>
  </si>
  <si>
    <t>1.4.2.02.0001</t>
  </si>
  <si>
    <t>48715531.4.2.02.0001</t>
  </si>
  <si>
    <t>ELETRODOMESTICO/ELETRONICOS/MOBILIÁRIO</t>
  </si>
  <si>
    <t>1.4.2.02.0003</t>
  </si>
  <si>
    <t>48715541.4.2.02.0003</t>
  </si>
  <si>
    <t>EQUIPAMENTOS/ITENS AREA SAUDE</t>
  </si>
  <si>
    <t>(-) DESPESAS COM IMOVEL</t>
  </si>
  <si>
    <t>3.7.4.02.0001</t>
  </si>
  <si>
    <t>4871513.7.4.02.0001</t>
  </si>
  <si>
    <t>ALUGUEL DE IMÓVEIS</t>
  </si>
  <si>
    <t>3.7.4.02.0009</t>
  </si>
  <si>
    <t>4871593.7.4.02.0009</t>
  </si>
  <si>
    <t>MANUTENÇÃO DE BENS</t>
  </si>
  <si>
    <t>(-)DESPESAS COM MARKETING</t>
  </si>
  <si>
    <t>3.7.4.02.0027</t>
  </si>
  <si>
    <t>48715273.7.4.02.0027</t>
  </si>
  <si>
    <t xml:space="preserve">PROPAGANDA E MARKETING DIGITAL </t>
  </si>
  <si>
    <t>(-) DESPESAS COM PESSOAL</t>
  </si>
  <si>
    <t>x</t>
  </si>
  <si>
    <t>3.7.4.01.0001</t>
  </si>
  <si>
    <t>48715393.7.4.01.0001</t>
  </si>
  <si>
    <t>SALÁRIO</t>
  </si>
  <si>
    <t>3.7.4.01.0002</t>
  </si>
  <si>
    <t>48717403.7.4.01.0002</t>
  </si>
  <si>
    <t>13º SALÁRIO</t>
  </si>
  <si>
    <t>3.7.4.01.0003</t>
  </si>
  <si>
    <t>48717413.7.4.01.0003</t>
  </si>
  <si>
    <t>FÉRIAS</t>
  </si>
  <si>
    <t>3.7.4.01.0004</t>
  </si>
  <si>
    <t>48715423.7.4.01.0004</t>
  </si>
  <si>
    <t>EXAMES OCUPACIONAIS</t>
  </si>
  <si>
    <t>2.1.3.06.0001</t>
  </si>
  <si>
    <t>48717462.1.3.06.0001</t>
  </si>
  <si>
    <t>F G T S</t>
  </si>
  <si>
    <t>3.1.3.01.0001</t>
  </si>
  <si>
    <t>48717473.1.3.01.0001</t>
  </si>
  <si>
    <t>INSS</t>
  </si>
  <si>
    <t>3.7.4.01.0010</t>
  </si>
  <si>
    <t>48715453.7.4.01.0010</t>
  </si>
  <si>
    <t>EPI'S E EPC'S</t>
  </si>
  <si>
    <t>3.7.4.01.0005</t>
  </si>
  <si>
    <t>48717433.7.4.01.0005</t>
  </si>
  <si>
    <t>RECISÕES</t>
  </si>
  <si>
    <t>3.1.1.01.0011</t>
  </si>
  <si>
    <t>48717443.1.1.01.0011</t>
  </si>
  <si>
    <t>MULTA RECISÓRIA</t>
  </si>
  <si>
    <t>(-) DESPESAS COM TI</t>
  </si>
  <si>
    <t>3.7.4.02.0014</t>
  </si>
  <si>
    <t>48715143.7.4.02.0014</t>
  </si>
  <si>
    <t>TELEFONE-INTERNET</t>
  </si>
  <si>
    <t>3.7.4.02.0022</t>
  </si>
  <si>
    <t>48715223.7.4.02.0022</t>
  </si>
  <si>
    <t>MANUTENÇÃO EQUIP. INFORMÁTICA</t>
  </si>
  <si>
    <t>3.7.4.02.0023</t>
  </si>
  <si>
    <t>48715233.7.4.02.0023</t>
  </si>
  <si>
    <t>INFORMÁTICA - LICENÇA DE SOFTWARE</t>
  </si>
  <si>
    <t>3.7.4.02.0024</t>
  </si>
  <si>
    <t>48715243.7.4.02.0024</t>
  </si>
  <si>
    <t>COMPUTADORES E PERIFÉRICOS</t>
  </si>
  <si>
    <t>1.4.2.02.0004</t>
  </si>
  <si>
    <t>48715521.4.2.02.0004</t>
  </si>
  <si>
    <t>EQUIPAMENTO DE INFORMÁTICA</t>
  </si>
  <si>
    <t>(-) DESPESAS COM VEÍCULOS</t>
  </si>
  <si>
    <t>3.7.4.02.0006</t>
  </si>
  <si>
    <t>4871563.7.4.02.0006</t>
  </si>
  <si>
    <t>COMBUSTIVEIS, LUBRIFICANTES E MANUTENÇÃO VEÍCULO</t>
  </si>
  <si>
    <t>3.7.4.02.0012</t>
  </si>
  <si>
    <t>48715123.7.4.02.0012</t>
  </si>
  <si>
    <t>LOCAÇÃO DE VEÍCULO</t>
  </si>
  <si>
    <t>LOCAÇÃO DE VEÍCULO - RATEIO</t>
  </si>
  <si>
    <t>3.7.4.02.0037</t>
  </si>
  <si>
    <t>48715373.7.4.02.0037</t>
  </si>
  <si>
    <t>SERVIÇO DE TRANSPORTE</t>
  </si>
  <si>
    <t>(-) DESPESAS FINANCEIRAS</t>
  </si>
  <si>
    <t>3.7.4.03.0001</t>
  </si>
  <si>
    <t>48715483.7.4.03.0001</t>
  </si>
  <si>
    <t>JUROS MORATÓRIOS</t>
  </si>
  <si>
    <t>3.7.4.03.0002</t>
  </si>
  <si>
    <t>48715493.7.4.03.0002</t>
  </si>
  <si>
    <t>COMISSÕES E ENCARGOS FINANCEIROS C/C: 48.715-5</t>
  </si>
  <si>
    <t>48717493.7.4.03.0002</t>
  </si>
  <si>
    <t>COMISSÕES E ENCARGOS FINANCEIROS C/C: 48.717-1</t>
  </si>
  <si>
    <t>3.7.4.03.0003</t>
  </si>
  <si>
    <t>48715503.7.4.03.0003</t>
  </si>
  <si>
    <t>MULTAS</t>
  </si>
  <si>
    <t>0.0.0.00.0000</t>
  </si>
  <si>
    <t>48715510.0.0.00.0000</t>
  </si>
  <si>
    <t>OUTRAS DESPESAS FINANCEIRAS</t>
  </si>
  <si>
    <t>(-) IMPOSTOS, TAXAS E CONTRIBUIÇÕES</t>
  </si>
  <si>
    <t>2.1.4.03.0001</t>
  </si>
  <si>
    <t>48715732.1.4.03.0001</t>
  </si>
  <si>
    <t>IMPOSTOS A RECOLHER C/C: 48.715-5</t>
  </si>
  <si>
    <t>48717732.1.4.03.0001</t>
  </si>
  <si>
    <t>IMPOSTOS A RECOLHER C/C: 48.717-1</t>
  </si>
  <si>
    <t>(-) TARIFAS PÚBLICAS</t>
  </si>
  <si>
    <t>3.7.4.02.0002</t>
  </si>
  <si>
    <t>4871523.7.4.02.0002</t>
  </si>
  <si>
    <t>TARIFA DE ENERGIA ELÉTRICA</t>
  </si>
  <si>
    <t>OUTRAS RECEITAS NÃO OPERACIONAIS</t>
  </si>
  <si>
    <t>1.1.2.07.0000</t>
  </si>
  <si>
    <t>48715761.1.2.07.0000</t>
  </si>
  <si>
    <t>OUTRAS RECEITAS C/C: 48.715-1</t>
  </si>
  <si>
    <t>48717</t>
  </si>
  <si>
    <t>OUTRAS RECEITAS C/C: 48.717-1</t>
  </si>
  <si>
    <t>2.1.5.00.0000</t>
  </si>
  <si>
    <t>48715702.1.5.00.0000</t>
  </si>
  <si>
    <t>TRANSF. ENTRE CONTAS MESMA TITULARIDADE C/C: 48.715-5</t>
  </si>
  <si>
    <t>2.2.5.00.0000</t>
  </si>
  <si>
    <t>48717712.2.5.00.0000</t>
  </si>
  <si>
    <t>TRANSF. ENTRE CONTAS MESMA TITULARIDADE C/C 48.717-1</t>
  </si>
  <si>
    <t>OUTRAS DESPESAS NÃO OPERACIONAIS</t>
  </si>
  <si>
    <t>OUTRAS DESPESAS C/C: 48.715-1</t>
  </si>
  <si>
    <t>OUTRAS DESPESAS C/C: 48.717-1</t>
  </si>
  <si>
    <t>2.1.4.00.0000</t>
  </si>
  <si>
    <t>48715682.1.4.00.0000</t>
  </si>
  <si>
    <t>2.2.4.00.0000</t>
  </si>
  <si>
    <t>48717692.2.4.00.0000</t>
  </si>
  <si>
    <t>APLICAÇÃO FINANCEIRA - CRÉDITO</t>
  </si>
  <si>
    <t>2.1.0.00.0001</t>
  </si>
  <si>
    <t>48715782.1.0.00.0001</t>
  </si>
  <si>
    <t>APLICAÇÃO FINANCEIRA C/C: 48.715 - CREDITO</t>
  </si>
  <si>
    <t>2.2.0.00.0001</t>
  </si>
  <si>
    <t>48717792.2.0.00.0001</t>
  </si>
  <si>
    <t>APLICAÇÃO FINANCEIRA C/C: 48.717 - CREDITO</t>
  </si>
  <si>
    <t>2.1.1.00.0000</t>
  </si>
  <si>
    <t>48715622.1.1.00.0000</t>
  </si>
  <si>
    <t>REDIMENTO BRUTO APLICAÇÃO FINANCEIRA C/C: 48.715-5</t>
  </si>
  <si>
    <t>2.2.1.00.0000</t>
  </si>
  <si>
    <t>48717632.2.1.00.0000</t>
  </si>
  <si>
    <t>REDIMENTO BRUTO APLICAÇÃO FINANCEIRA C/C: 48.717-1</t>
  </si>
  <si>
    <t>APLICAÇÃO FINANCEIRA - DEBITO</t>
  </si>
  <si>
    <t>2.1.0.01.0000</t>
  </si>
  <si>
    <t>48715602.1.0.01.0000</t>
  </si>
  <si>
    <t>RESGATE APLICAÇÃO FINANCEIRA C/C: 48.715-5</t>
  </si>
  <si>
    <t>2.2.0.02.0000</t>
  </si>
  <si>
    <t>48717612.2.0.02.0000</t>
  </si>
  <si>
    <t>RESGATE APLICAÇÃO FINANCEIRA C/C: 48.717-1</t>
  </si>
  <si>
    <t>2.1.2.00.0000</t>
  </si>
  <si>
    <t>48715642.1.2.00.0000</t>
  </si>
  <si>
    <t>IR  - APLICAÇÃO FINANCEIRA C/C 48.715-5</t>
  </si>
  <si>
    <t>2.2.2.00.0000</t>
  </si>
  <si>
    <t>48717652.2.2.00.0000</t>
  </si>
  <si>
    <t>IR  - APLICAÇÃO FINANCEIRA C/C 48.717-1</t>
  </si>
  <si>
    <t>2.1.3.00.0000</t>
  </si>
  <si>
    <t>48715662.1.3.00.0000</t>
  </si>
  <si>
    <t>IOF - APLICAÇÃO FINANCEIRA C/C 48.715-5</t>
  </si>
  <si>
    <t>2.2.3.00.0000</t>
  </si>
  <si>
    <t>48717672.2.3.00.0000</t>
  </si>
  <si>
    <t>IOF - APLICAÇÃO FINANCEIRA C/C 48.717-1</t>
  </si>
  <si>
    <t>TOTAL DE ENTRADAS</t>
  </si>
  <si>
    <t>TOTAL DE SAÍDAS</t>
  </si>
  <si>
    <t>SALDO BANCÁRIO FINAL C/C: 48.715-5</t>
  </si>
  <si>
    <t>SALDO BANCÁRIO FINAL C/C: 48.717-1</t>
  </si>
  <si>
    <t>SALDO INICIAL 07/2023</t>
  </si>
  <si>
    <t>SALDO INICIAL CAIXA</t>
  </si>
  <si>
    <t>SALDO INICIAL CAIXA SUPRIMENTO</t>
  </si>
  <si>
    <t>SALDO INICIAL APLICAÇÕES</t>
  </si>
  <si>
    <t>SALTO TOTAL</t>
  </si>
  <si>
    <t>SALDO BANCÁRIO TOTAL</t>
  </si>
  <si>
    <t>_____________________________________</t>
  </si>
  <si>
    <r>
      <rPr>
        <b/>
        <sz val="10"/>
        <color theme="1"/>
        <rFont val="Aptos Narrow"/>
        <family val="2"/>
        <scheme val="minor"/>
      </rPr>
      <t>VIGENCIA DO CONTRATO DE GESTÃO:</t>
    </r>
    <r>
      <rPr>
        <sz val="10"/>
        <color theme="1"/>
        <rFont val="Aptos Narrow"/>
        <family val="2"/>
        <scheme val="minor"/>
      </rPr>
      <t xml:space="preserve"> 11/07/2023 a 10/07/2025</t>
    </r>
  </si>
  <si>
    <t>JOSÉ FERREIRA CÔRTE</t>
  </si>
  <si>
    <t>PRESIDENTE FAMI - FUNDAÇÃO DE ASSITÊNCIA AO MENOR INHUMENSE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</si>
</sst>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416]dddd"/>
    <numFmt numFmtId="165" formatCode="_(* #,##0.00_);_(* \(#,##0.00\);_(* &quot;-&quot;??_);_(@_)"/>
    <numFmt numFmtId="166" formatCode="_(* #,##0_);_(* \(#,##0\);_(* \-??_);_(@_)"/>
    <numFmt numFmtId="167" formatCode="_-* #,##0_-;\-* #,##0_-;_-* &quot;-&quot;??_-;_-@_-"/>
    <numFmt numFmtId="168" formatCode="_(&quot;R$&quot;* #,##0.00_);_(&quot;R$&quot;* \(#,##0.00\);_(&quot;R$&quot;* \-??_);_(@_)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6"/>
      <color rgb="FF002060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rial"/>
      <family val="2"/>
    </font>
    <font>
      <b/>
      <sz val="10"/>
      <color rgb="FF262626"/>
      <name val="Calibri"/>
      <family val="2"/>
    </font>
    <font>
      <sz val="10"/>
      <color rgb="FF262626"/>
      <name val="Calibri"/>
      <family val="2"/>
    </font>
    <font>
      <b/>
      <sz val="1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24"/>
      <color rgb="FF002060"/>
      <name val="Aptos Narrow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21"/>
      </patternFill>
    </fill>
    <fill>
      <patternFill patternType="solid">
        <fgColor rgb="FF00B050"/>
        <bgColor indexed="2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indexed="21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theme="0" tint="-0.14996795556505021"/>
      </left>
      <right/>
      <top style="thin">
        <color indexed="64"/>
      </top>
      <bottom style="double">
        <color indexed="64"/>
      </bottom>
      <diagonal/>
    </border>
    <border>
      <left style="medium">
        <color theme="0" tint="-0.14993743705557422"/>
      </left>
      <right style="medium">
        <color theme="0" tint="-0.14993743705557422"/>
      </right>
      <top style="thin">
        <color indexed="64"/>
      </top>
      <bottom style="double">
        <color indexed="64"/>
      </bottom>
      <diagonal/>
    </border>
    <border>
      <left style="medium">
        <color theme="0" tint="-0.14993743705557422"/>
      </left>
      <right style="medium">
        <color theme="0" tint="-0.14993743705557422"/>
      </right>
      <top/>
      <bottom/>
      <diagonal/>
    </border>
    <border>
      <left style="medium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 style="thin">
        <color theme="0" tint="-0.1498764000366222"/>
      </bottom>
      <diagonal/>
    </border>
    <border>
      <left/>
      <right style="medium">
        <color theme="0" tint="-0.14993743705557422"/>
      </right>
      <top/>
      <bottom/>
      <diagonal/>
    </border>
    <border>
      <left style="medium">
        <color rgb="FFD8D8D8"/>
      </left>
      <right/>
      <top/>
      <bottom style="thin">
        <color rgb="FFD8D8D8"/>
      </bottom>
      <diagonal/>
    </border>
    <border>
      <left/>
      <right style="medium">
        <color theme="0" tint="-0.14993743705557422"/>
      </right>
      <top/>
      <bottom style="thin">
        <color theme="0" tint="-0.14996795556505021"/>
      </bottom>
      <diagonal/>
    </border>
    <border>
      <left style="medium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/>
      <top/>
      <bottom style="thin">
        <color theme="0" tint="-0.14996795556505021"/>
      </bottom>
      <diagonal/>
    </border>
    <border>
      <left style="medium">
        <color theme="0" tint="-0.14996795556505021"/>
      </left>
      <right/>
      <top/>
      <bottom/>
      <diagonal/>
    </border>
    <border>
      <left style="thin">
        <color theme="0" tint="-0.1498764000366222"/>
      </left>
      <right style="medium">
        <color theme="0" tint="-0.14993743705557422"/>
      </right>
      <top/>
      <bottom/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0691854609822"/>
      </top>
      <bottom style="thin">
        <color theme="0" tint="-0.14990691854609822"/>
      </bottom>
      <diagonal/>
    </border>
    <border>
      <left style="medium">
        <color rgb="FFD8D8D8"/>
      </left>
      <right/>
      <top style="thin">
        <color rgb="FFD8D8D8"/>
      </top>
      <bottom/>
      <diagonal/>
    </border>
    <border>
      <left/>
      <right style="medium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14993743705557422"/>
      </left>
      <right style="medium">
        <color theme="0" tint="-0.14993743705557422"/>
      </right>
      <top style="medium">
        <color theme="0" tint="-0.14993743705557422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/>
      <bottom style="thin">
        <color theme="0"/>
      </bottom>
      <diagonal/>
    </border>
    <border>
      <left/>
      <right style="hair">
        <color indexed="8"/>
      </right>
      <top style="thin">
        <color theme="0"/>
      </top>
      <bottom style="thin">
        <color theme="0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14" fillId="0" borderId="0"/>
  </cellStyleXfs>
  <cellXfs count="113">
    <xf numFmtId="0" fontId="0" fillId="0" borderId="0" xfId="0"/>
    <xf numFmtId="0" fontId="5" fillId="0" borderId="0" xfId="3" applyFont="1" applyAlignment="1">
      <alignment horizontal="center" vertical="center"/>
    </xf>
    <xf numFmtId="0" fontId="6" fillId="0" borderId="0" xfId="0" applyFont="1"/>
    <xf numFmtId="0" fontId="1" fillId="0" borderId="0" xfId="3" applyFont="1" applyAlignment="1">
      <alignment vertical="center"/>
    </xf>
    <xf numFmtId="0" fontId="8" fillId="0" borderId="0" xfId="3" applyFont="1" applyAlignment="1">
      <alignment vertical="center" wrapText="1"/>
    </xf>
    <xf numFmtId="0" fontId="6" fillId="2" borderId="0" xfId="3" applyFont="1" applyFill="1" applyAlignment="1">
      <alignment vertical="top"/>
    </xf>
    <xf numFmtId="0" fontId="8" fillId="0" borderId="0" xfId="3" applyFont="1" applyAlignment="1">
      <alignment horizontal="center" vertical="center" wrapText="1"/>
    </xf>
    <xf numFmtId="164" fontId="11" fillId="0" borderId="0" xfId="3" applyNumberFormat="1" applyFont="1" applyAlignment="1">
      <alignment horizontal="center" vertical="center"/>
    </xf>
    <xf numFmtId="49" fontId="11" fillId="4" borderId="2" xfId="3" applyNumberFormat="1" applyFont="1" applyFill="1" applyBorder="1" applyAlignment="1">
      <alignment horizontal="center" vertical="center"/>
    </xf>
    <xf numFmtId="14" fontId="11" fillId="0" borderId="0" xfId="3" applyNumberFormat="1" applyFont="1" applyAlignment="1">
      <alignment horizontal="center" vertical="center"/>
    </xf>
    <xf numFmtId="0" fontId="4" fillId="0" borderId="0" xfId="3" applyAlignment="1">
      <alignment vertical="center"/>
    </xf>
    <xf numFmtId="0" fontId="3" fillId="0" borderId="0" xfId="3" applyFont="1" applyAlignment="1">
      <alignment vertical="center"/>
    </xf>
    <xf numFmtId="0" fontId="12" fillId="0" borderId="0" xfId="3" applyFont="1" applyAlignment="1">
      <alignment horizontal="center" vertical="center"/>
    </xf>
    <xf numFmtId="0" fontId="4" fillId="0" borderId="0" xfId="0" applyFont="1"/>
    <xf numFmtId="0" fontId="13" fillId="3" borderId="4" xfId="3" applyFont="1" applyFill="1" applyBorder="1" applyAlignment="1">
      <alignment vertical="center"/>
    </xf>
    <xf numFmtId="165" fontId="13" fillId="3" borderId="5" xfId="4" applyFont="1" applyFill="1" applyBorder="1" applyAlignment="1">
      <alignment horizontal="right" vertical="center"/>
    </xf>
    <xf numFmtId="165" fontId="13" fillId="0" borderId="6" xfId="4" applyFont="1" applyFill="1" applyBorder="1" applyAlignment="1">
      <alignment horizontal="right" vertical="center"/>
    </xf>
    <xf numFmtId="0" fontId="10" fillId="0" borderId="0" xfId="3" applyFont="1" applyAlignment="1">
      <alignment vertical="center"/>
    </xf>
    <xf numFmtId="165" fontId="10" fillId="0" borderId="0" xfId="4" applyFont="1" applyFill="1" applyBorder="1" applyAlignment="1">
      <alignment horizontal="right" vertical="center"/>
    </xf>
    <xf numFmtId="0" fontId="13" fillId="5" borderId="7" xfId="3" applyFont="1" applyFill="1" applyBorder="1" applyAlignment="1">
      <alignment horizontal="left" vertical="center"/>
    </xf>
    <xf numFmtId="165" fontId="13" fillId="5" borderId="8" xfId="4" applyFont="1" applyFill="1" applyBorder="1" applyAlignment="1">
      <alignment horizontal="right" vertical="center"/>
    </xf>
    <xf numFmtId="165" fontId="13" fillId="0" borderId="9" xfId="4" applyFont="1" applyFill="1" applyBorder="1" applyAlignment="1">
      <alignment horizontal="right" vertical="center"/>
    </xf>
    <xf numFmtId="3" fontId="5" fillId="0" borderId="0" xfId="3" applyNumberFormat="1" applyFont="1" applyAlignment="1">
      <alignment horizontal="center" vertical="center"/>
    </xf>
    <xf numFmtId="0" fontId="15" fillId="6" borderId="10" xfId="5" applyFont="1" applyFill="1" applyBorder="1" applyAlignment="1">
      <alignment horizontal="left" vertical="center" indent="1"/>
    </xf>
    <xf numFmtId="165" fontId="0" fillId="0" borderId="11" xfId="4" applyFont="1" applyFill="1" applyBorder="1" applyAlignment="1">
      <alignment horizontal="right" vertical="center"/>
    </xf>
    <xf numFmtId="165" fontId="1" fillId="0" borderId="9" xfId="4" applyFont="1" applyFill="1" applyBorder="1" applyAlignment="1">
      <alignment horizontal="right" vertical="center"/>
    </xf>
    <xf numFmtId="165" fontId="3" fillId="0" borderId="11" xfId="4" applyFont="1" applyFill="1" applyBorder="1" applyAlignment="1">
      <alignment horizontal="right" vertical="center"/>
    </xf>
    <xf numFmtId="0" fontId="0" fillId="0" borderId="0" xfId="3" applyFont="1" applyAlignment="1">
      <alignment vertical="center"/>
    </xf>
    <xf numFmtId="0" fontId="15" fillId="6" borderId="12" xfId="5" applyFont="1" applyFill="1" applyBorder="1" applyAlignment="1">
      <alignment horizontal="left" vertical="center" indent="1"/>
    </xf>
    <xf numFmtId="0" fontId="16" fillId="6" borderId="13" xfId="5" applyFont="1" applyFill="1" applyBorder="1" applyAlignment="1">
      <alignment horizontal="left" vertical="center"/>
    </xf>
    <xf numFmtId="165" fontId="1" fillId="0" borderId="14" xfId="4" applyFont="1" applyFill="1" applyBorder="1" applyAlignment="1">
      <alignment horizontal="right" vertical="center"/>
    </xf>
    <xf numFmtId="165" fontId="1" fillId="7" borderId="11" xfId="4" applyFont="1" applyFill="1" applyBorder="1" applyAlignment="1">
      <alignment horizontal="right" vertical="center"/>
    </xf>
    <xf numFmtId="165" fontId="1" fillId="0" borderId="0" xfId="4" applyFont="1" applyFill="1" applyBorder="1" applyAlignment="1">
      <alignment horizontal="right" vertical="center"/>
    </xf>
    <xf numFmtId="165" fontId="3" fillId="7" borderId="11" xfId="4" applyFont="1" applyFill="1" applyBorder="1" applyAlignment="1">
      <alignment horizontal="right" vertical="center"/>
    </xf>
    <xf numFmtId="0" fontId="13" fillId="8" borderId="15" xfId="3" applyFont="1" applyFill="1" applyBorder="1" applyAlignment="1">
      <alignment vertical="center"/>
    </xf>
    <xf numFmtId="165" fontId="13" fillId="8" borderId="8" xfId="4" applyFont="1" applyFill="1" applyBorder="1" applyAlignment="1">
      <alignment horizontal="right" vertical="center"/>
    </xf>
    <xf numFmtId="165" fontId="13" fillId="0" borderId="16" xfId="4" applyFont="1" applyFill="1" applyBorder="1" applyAlignment="1">
      <alignment horizontal="right" vertical="center"/>
    </xf>
    <xf numFmtId="0" fontId="17" fillId="0" borderId="0" xfId="3" applyFont="1" applyAlignment="1">
      <alignment horizontal="center" vertical="center"/>
    </xf>
    <xf numFmtId="0" fontId="18" fillId="9" borderId="17" xfId="3" applyFont="1" applyFill="1" applyBorder="1" applyAlignment="1">
      <alignment horizontal="left" vertical="center" indent="1"/>
    </xf>
    <xf numFmtId="165" fontId="18" fillId="9" borderId="8" xfId="4" applyFont="1" applyFill="1" applyBorder="1" applyAlignment="1">
      <alignment horizontal="right" vertical="center"/>
    </xf>
    <xf numFmtId="165" fontId="18" fillId="0" borderId="16" xfId="4" applyFont="1" applyFill="1" applyBorder="1" applyAlignment="1">
      <alignment horizontal="right" vertical="center"/>
    </xf>
    <xf numFmtId="44" fontId="1" fillId="0" borderId="0" xfId="2" applyAlignment="1">
      <alignment vertical="center"/>
    </xf>
    <xf numFmtId="0" fontId="16" fillId="6" borderId="12" xfId="5" applyFont="1" applyFill="1" applyBorder="1" applyAlignment="1">
      <alignment horizontal="left" vertical="center" indent="2"/>
    </xf>
    <xf numFmtId="165" fontId="18" fillId="0" borderId="11" xfId="4" applyFont="1" applyFill="1" applyBorder="1" applyAlignment="1">
      <alignment horizontal="right" vertical="center"/>
    </xf>
    <xf numFmtId="165" fontId="1" fillId="0" borderId="11" xfId="4" applyFont="1" applyFill="1" applyBorder="1" applyAlignment="1">
      <alignment horizontal="right" vertical="center"/>
    </xf>
    <xf numFmtId="165" fontId="1" fillId="10" borderId="11" xfId="4" applyFont="1" applyFill="1" applyBorder="1" applyAlignment="1">
      <alignment horizontal="right" vertical="center"/>
    </xf>
    <xf numFmtId="0" fontId="16" fillId="6" borderId="18" xfId="5" applyFont="1" applyFill="1" applyBorder="1" applyAlignment="1">
      <alignment horizontal="left" vertical="center" indent="2"/>
    </xf>
    <xf numFmtId="0" fontId="16" fillId="6" borderId="10" xfId="5" applyFont="1" applyFill="1" applyBorder="1" applyAlignment="1">
      <alignment horizontal="left" vertical="center" indent="2"/>
    </xf>
    <xf numFmtId="165" fontId="0" fillId="0" borderId="19" xfId="4" applyFont="1" applyFill="1" applyBorder="1" applyAlignment="1">
      <alignment horizontal="right" vertical="center"/>
    </xf>
    <xf numFmtId="165" fontId="1" fillId="0" borderId="19" xfId="4" applyFont="1" applyFill="1" applyBorder="1" applyAlignment="1">
      <alignment horizontal="right" vertical="center"/>
    </xf>
    <xf numFmtId="165" fontId="18" fillId="0" borderId="19" xfId="4" applyFont="1" applyFill="1" applyBorder="1" applyAlignment="1">
      <alignment horizontal="right" vertical="center"/>
    </xf>
    <xf numFmtId="165" fontId="3" fillId="0" borderId="19" xfId="4" applyFont="1" applyFill="1" applyBorder="1" applyAlignment="1">
      <alignment horizontal="right" vertical="center"/>
    </xf>
    <xf numFmtId="0" fontId="16" fillId="0" borderId="0" xfId="5" applyFont="1" applyAlignment="1">
      <alignment horizontal="left" vertical="center"/>
    </xf>
    <xf numFmtId="165" fontId="3" fillId="0" borderId="0" xfId="4" applyFont="1" applyFill="1" applyBorder="1" applyAlignment="1">
      <alignment horizontal="right" vertical="center"/>
    </xf>
    <xf numFmtId="0" fontId="13" fillId="5" borderId="17" xfId="3" applyFont="1" applyFill="1" applyBorder="1" applyAlignment="1">
      <alignment horizontal="left" vertical="center"/>
    </xf>
    <xf numFmtId="165" fontId="4" fillId="0" borderId="9" xfId="4" applyFont="1" applyFill="1" applyBorder="1" applyAlignment="1">
      <alignment horizontal="right" vertical="center"/>
    </xf>
    <xf numFmtId="0" fontId="16" fillId="0" borderId="10" xfId="5" applyFont="1" applyBorder="1" applyAlignment="1">
      <alignment horizontal="left" vertical="center" indent="2"/>
    </xf>
    <xf numFmtId="0" fontId="16" fillId="6" borderId="0" xfId="5" applyFont="1" applyFill="1" applyAlignment="1">
      <alignment horizontal="left" vertical="center"/>
    </xf>
    <xf numFmtId="165" fontId="4" fillId="11" borderId="9" xfId="4" applyFont="1" applyFill="1" applyBorder="1" applyAlignment="1">
      <alignment horizontal="right" vertical="center"/>
    </xf>
    <xf numFmtId="165" fontId="19" fillId="11" borderId="9" xfId="4" applyFont="1" applyFill="1" applyBorder="1" applyAlignment="1">
      <alignment horizontal="right" vertical="center"/>
    </xf>
    <xf numFmtId="0" fontId="11" fillId="0" borderId="0" xfId="3" applyFont="1" applyAlignment="1">
      <alignment horizontal="center" vertical="center"/>
    </xf>
    <xf numFmtId="0" fontId="13" fillId="12" borderId="0" xfId="3" applyFont="1" applyFill="1" applyAlignment="1">
      <alignment horizontal="left" vertical="center"/>
    </xf>
    <xf numFmtId="165" fontId="13" fillId="12" borderId="20" xfId="4" applyFont="1" applyFill="1" applyBorder="1" applyAlignment="1">
      <alignment horizontal="right" vertical="center"/>
    </xf>
    <xf numFmtId="44" fontId="4" fillId="0" borderId="0" xfId="2" applyFont="1" applyAlignment="1">
      <alignment vertical="center"/>
    </xf>
    <xf numFmtId="165" fontId="1" fillId="13" borderId="11" xfId="4" applyFont="1" applyFill="1" applyBorder="1" applyAlignment="1">
      <alignment horizontal="right" vertical="center"/>
    </xf>
    <xf numFmtId="165" fontId="3" fillId="13" borderId="11" xfId="4" applyFont="1" applyFill="1" applyBorder="1" applyAlignment="1">
      <alignment horizontal="right" vertical="center"/>
    </xf>
    <xf numFmtId="165" fontId="3" fillId="7" borderId="19" xfId="4" applyFont="1" applyFill="1" applyBorder="1" applyAlignment="1">
      <alignment horizontal="right" vertical="center"/>
    </xf>
    <xf numFmtId="44" fontId="1" fillId="0" borderId="0" xfId="2" applyFont="1" applyAlignment="1">
      <alignment vertical="center"/>
    </xf>
    <xf numFmtId="0" fontId="20" fillId="0" borderId="0" xfId="3" applyFont="1" applyAlignment="1">
      <alignment vertical="center"/>
    </xf>
    <xf numFmtId="0" fontId="21" fillId="0" borderId="0" xfId="3" applyFont="1" applyAlignment="1">
      <alignment vertical="center"/>
    </xf>
    <xf numFmtId="0" fontId="13" fillId="12" borderId="7" xfId="3" applyFont="1" applyFill="1" applyBorder="1" applyAlignment="1">
      <alignment horizontal="left" vertical="center"/>
    </xf>
    <xf numFmtId="0" fontId="13" fillId="14" borderId="4" xfId="3" applyFont="1" applyFill="1" applyBorder="1" applyAlignment="1">
      <alignment vertical="center"/>
    </xf>
    <xf numFmtId="165" fontId="13" fillId="14" borderId="5" xfId="4" applyFont="1" applyFill="1" applyBorder="1" applyAlignment="1">
      <alignment horizontal="right" vertical="center"/>
    </xf>
    <xf numFmtId="0" fontId="13" fillId="15" borderId="4" xfId="3" applyFont="1" applyFill="1" applyBorder="1" applyAlignment="1">
      <alignment vertical="center"/>
    </xf>
    <xf numFmtId="165" fontId="13" fillId="15" borderId="5" xfId="4" applyFont="1" applyFill="1" applyBorder="1" applyAlignment="1">
      <alignment horizontal="right" vertical="center"/>
    </xf>
    <xf numFmtId="0" fontId="3" fillId="0" borderId="0" xfId="3" applyFont="1" applyAlignment="1">
      <alignment horizontal="center" vertical="center"/>
    </xf>
    <xf numFmtId="0" fontId="18" fillId="0" borderId="0" xfId="0" applyFont="1" applyAlignment="1" applyProtection="1">
      <alignment horizontal="center" vertical="center"/>
      <protection locked="0"/>
    </xf>
    <xf numFmtId="0" fontId="2" fillId="3" borderId="21" xfId="0" applyFont="1" applyFill="1" applyBorder="1" applyAlignment="1">
      <alignment horizontal="left" vertical="center"/>
    </xf>
    <xf numFmtId="14" fontId="2" fillId="3" borderId="22" xfId="0" applyNumberFormat="1" applyFont="1" applyFill="1" applyBorder="1" applyAlignment="1">
      <alignment horizontal="center" vertical="center"/>
    </xf>
    <xf numFmtId="166" fontId="18" fillId="16" borderId="23" xfId="1" applyNumberFormat="1" applyFont="1" applyFill="1" applyBorder="1" applyAlignment="1">
      <alignment horizontal="left" indent="1"/>
    </xf>
    <xf numFmtId="39" fontId="18" fillId="17" borderId="23" xfId="1" applyNumberFormat="1" applyFont="1" applyFill="1" applyBorder="1" applyAlignment="1">
      <alignment horizontal="right"/>
    </xf>
    <xf numFmtId="0" fontId="3" fillId="0" borderId="0" xfId="0" applyFont="1" applyAlignment="1">
      <alignment vertical="center"/>
    </xf>
    <xf numFmtId="167" fontId="1" fillId="0" borderId="0" xfId="1" applyNumberFormat="1" applyFont="1" applyBorder="1" applyAlignment="1">
      <alignment horizontal="center" vertical="center"/>
    </xf>
    <xf numFmtId="166" fontId="18" fillId="16" borderId="24" xfId="1" applyNumberFormat="1" applyFont="1" applyFill="1" applyBorder="1" applyAlignment="1">
      <alignment horizontal="left" indent="1"/>
    </xf>
    <xf numFmtId="39" fontId="18" fillId="17" borderId="24" xfId="1" applyNumberFormat="1" applyFont="1" applyFill="1" applyBorder="1" applyAlignment="1">
      <alignment horizontal="right"/>
    </xf>
    <xf numFmtId="166" fontId="18" fillId="18" borderId="25" xfId="1" applyNumberFormat="1" applyFont="1" applyFill="1" applyBorder="1"/>
    <xf numFmtId="39" fontId="18" fillId="19" borderId="24" xfId="1" applyNumberFormat="1" applyFont="1" applyFill="1" applyBorder="1" applyAlignment="1">
      <alignment horizontal="right"/>
    </xf>
    <xf numFmtId="166" fontId="18" fillId="0" borderId="0" xfId="1" applyNumberFormat="1" applyFont="1"/>
    <xf numFmtId="0" fontId="22" fillId="0" borderId="0" xfId="0" applyFont="1" applyProtection="1">
      <protection locked="0"/>
    </xf>
    <xf numFmtId="0" fontId="3" fillId="18" borderId="26" xfId="0" applyFont="1" applyFill="1" applyBorder="1" applyAlignment="1">
      <alignment horizontal="center" vertical="center"/>
    </xf>
    <xf numFmtId="167" fontId="3" fillId="18" borderId="26" xfId="1" applyNumberFormat="1" applyFont="1" applyFill="1" applyBorder="1" applyAlignment="1">
      <alignment horizontal="center" vertical="center"/>
    </xf>
    <xf numFmtId="44" fontId="5" fillId="0" borderId="0" xfId="2" applyFont="1" applyAlignment="1">
      <alignment horizontal="center" vertical="center"/>
    </xf>
    <xf numFmtId="44" fontId="6" fillId="0" borderId="0" xfId="2" applyFont="1"/>
    <xf numFmtId="0" fontId="11" fillId="0" borderId="0" xfId="3" applyFont="1" applyAlignment="1">
      <alignment horizontal="left" vertical="center"/>
    </xf>
    <xf numFmtId="43" fontId="6" fillId="0" borderId="0" xfId="2" applyNumberFormat="1" applyFont="1" applyAlignment="1">
      <alignment vertical="center"/>
    </xf>
    <xf numFmtId="43" fontId="7" fillId="0" borderId="0" xfId="3" applyNumberFormat="1" applyFont="1" applyAlignment="1">
      <alignment vertical="center"/>
    </xf>
    <xf numFmtId="44" fontId="1" fillId="0" borderId="0" xfId="2" applyBorder="1" applyAlignment="1">
      <alignment vertical="center"/>
    </xf>
    <xf numFmtId="43" fontId="1" fillId="0" borderId="0" xfId="3" applyNumberFormat="1" applyFont="1" applyAlignment="1">
      <alignment vertical="center"/>
    </xf>
    <xf numFmtId="43" fontId="1" fillId="0" borderId="0" xfId="2" applyNumberFormat="1" applyBorder="1" applyAlignment="1">
      <alignment vertical="center"/>
    </xf>
    <xf numFmtId="43" fontId="6" fillId="0" borderId="0" xfId="3" applyNumberFormat="1" applyFont="1" applyAlignment="1">
      <alignment vertical="center"/>
    </xf>
    <xf numFmtId="43" fontId="6" fillId="0" borderId="0" xfId="2" applyNumberFormat="1" applyFont="1" applyBorder="1" applyAlignment="1">
      <alignment vertical="center"/>
    </xf>
    <xf numFmtId="168" fontId="1" fillId="0" borderId="0" xfId="3" applyNumberFormat="1" applyFont="1" applyAlignment="1">
      <alignment vertical="center"/>
    </xf>
    <xf numFmtId="0" fontId="1" fillId="0" borderId="0" xfId="3" applyFont="1" applyAlignment="1">
      <alignment vertical="center" wrapText="1"/>
    </xf>
    <xf numFmtId="0" fontId="23" fillId="0" borderId="0" xfId="3" applyFont="1" applyAlignment="1">
      <alignment vertical="center" wrapText="1"/>
    </xf>
    <xf numFmtId="0" fontId="6" fillId="2" borderId="0" xfId="3" applyFont="1" applyFill="1" applyAlignment="1">
      <alignment horizontal="left" vertical="top" wrapText="1"/>
    </xf>
    <xf numFmtId="0" fontId="9" fillId="2" borderId="0" xfId="3" applyFont="1" applyFill="1" applyAlignment="1">
      <alignment horizontal="center" vertical="center" wrapText="1"/>
    </xf>
    <xf numFmtId="1" fontId="10" fillId="3" borderId="1" xfId="3" applyNumberFormat="1" applyFont="1" applyFill="1" applyBorder="1" applyAlignment="1">
      <alignment horizontal="center" vertical="center"/>
    </xf>
    <xf numFmtId="1" fontId="10" fillId="3" borderId="0" xfId="3" applyNumberFormat="1" applyFont="1" applyFill="1" applyAlignment="1">
      <alignment horizontal="center" vertical="center"/>
    </xf>
    <xf numFmtId="14" fontId="11" fillId="4" borderId="0" xfId="3" applyNumberFormat="1" applyFont="1" applyFill="1" applyAlignment="1">
      <alignment horizontal="center" vertical="center"/>
    </xf>
    <xf numFmtId="14" fontId="11" fillId="4" borderId="3" xfId="3" applyNumberFormat="1" applyFont="1" applyFill="1" applyBorder="1" applyAlignment="1">
      <alignment horizontal="center" vertical="center"/>
    </xf>
    <xf numFmtId="0" fontId="23" fillId="0" borderId="0" xfId="3" quotePrefix="1" applyFont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6">
    <cellStyle name="Moeda" xfId="2" builtinId="4"/>
    <cellStyle name="Normal" xfId="0" builtinId="0"/>
    <cellStyle name="Normal 11" xfId="3" xr:uid="{A0E8434D-92BC-438F-BB25-777B9DDCDE14}"/>
    <cellStyle name="Normal 8 2" xfId="5" xr:uid="{48DB1540-2218-40C2-B194-41547FAEA2E0}"/>
    <cellStyle name="Vírgula" xfId="1" builtinId="3"/>
    <cellStyle name="Vírgula 12" xfId="4" xr:uid="{8A935C0C-D41C-452D-BD04-37CF3CC3BA62}"/>
  </cellStyles>
  <dxfs count="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591609</xdr:colOff>
      <xdr:row>0</xdr:row>
      <xdr:rowOff>0</xdr:rowOff>
    </xdr:from>
    <xdr:to>
      <xdr:col>14</xdr:col>
      <xdr:colOff>54861</xdr:colOff>
      <xdr:row>7</xdr:row>
      <xdr:rowOff>98213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0A162F0-8BBF-4E36-8479-0C3B48344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5359" y="0"/>
          <a:ext cx="1456729" cy="1417320"/>
        </a:xfrm>
        <a:prstGeom prst="rect">
          <a:avLst/>
        </a:prstGeom>
      </xdr:spPr>
    </xdr:pic>
    <xdr:clientData/>
  </xdr:twoCellAnchor>
  <xdr:twoCellAnchor editAs="oneCell">
    <xdr:from>
      <xdr:col>14</xdr:col>
      <xdr:colOff>478671</xdr:colOff>
      <xdr:row>1</xdr:row>
      <xdr:rowOff>47610</xdr:rowOff>
    </xdr:from>
    <xdr:to>
      <xdr:col>18</xdr:col>
      <xdr:colOff>440968</xdr:colOff>
      <xdr:row>5</xdr:row>
      <xdr:rowOff>170393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5E56C31-1AC2-4206-A437-DB26CA5BC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2088" y="227527"/>
          <a:ext cx="4403487" cy="894308"/>
        </a:xfrm>
        <a:prstGeom prst="rect">
          <a:avLst/>
        </a:prstGeom>
      </xdr:spPr>
    </xdr:pic>
    <xdr:clientData/>
  </xdr:twoCellAnchor>
  <xdr:twoCellAnchor editAs="oneCell">
    <xdr:from>
      <xdr:col>13</xdr:col>
      <xdr:colOff>140332</xdr:colOff>
      <xdr:row>136</xdr:row>
      <xdr:rowOff>157479</xdr:rowOff>
    </xdr:from>
    <xdr:to>
      <xdr:col>15</xdr:col>
      <xdr:colOff>137157</xdr:colOff>
      <xdr:row>146</xdr:row>
      <xdr:rowOff>137156</xdr:rowOff>
    </xdr:to>
    <xdr:pic>
      <xdr:nvPicPr>
        <xdr:cNvPr id="4" name="Imagem 3" descr="Desenho com traços pretos em fundo branco&#10;&#10;Descrição gerada automaticamente com confiança média">
          <a:extLst>
            <a:ext uri="{FF2B5EF4-FFF2-40B4-BE49-F238E27FC236}">
              <a16:creationId xmlns:a16="http://schemas.microsoft.com/office/drawing/2014/main" id="{858D01AC-0E1D-4A4E-A26D-1C6BC6527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8492" y="8729979"/>
          <a:ext cx="2088515" cy="1918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6057A-6AD3-4FC6-87EC-7DD26171153B}">
  <sheetPr>
    <outlinePr summaryBelow="0"/>
  </sheetPr>
  <dimension ref="C2:AA157"/>
  <sheetViews>
    <sheetView showGridLines="0" tabSelected="1" zoomScale="90" zoomScaleNormal="90" workbookViewId="0">
      <pane xSplit="8" ySplit="12" topLeftCell="I13" activePane="bottomRight" state="frozen"/>
      <selection pane="topRight" activeCell="I1" sqref="I1"/>
      <selection pane="bottomLeft" activeCell="A13" sqref="A13"/>
      <selection pane="bottomRight" activeCell="T4" sqref="T4"/>
    </sheetView>
  </sheetViews>
  <sheetFormatPr defaultColWidth="12.5546875" defaultRowHeight="14.4" outlineLevelRow="3" x14ac:dyDescent="0.3"/>
  <cols>
    <col min="1" max="1" width="4" style="3" customWidth="1"/>
    <col min="2" max="2" width="1.109375" style="3" customWidth="1"/>
    <col min="3" max="3" width="13.6640625" style="1" hidden="1" customWidth="1"/>
    <col min="4" max="4" width="10.33203125" style="1" hidden="1" customWidth="1"/>
    <col min="5" max="5" width="11.109375" style="1" hidden="1" customWidth="1"/>
    <col min="6" max="6" width="12.109375" style="2" hidden="1" customWidth="1"/>
    <col min="7" max="7" width="12.44140625" style="1" hidden="1" customWidth="1"/>
    <col min="8" max="8" width="53" style="3" customWidth="1"/>
    <col min="9" max="9" width="1.88671875" style="3" customWidth="1"/>
    <col min="10" max="10" width="15.33203125" style="3" customWidth="1"/>
    <col min="11" max="12" width="14.33203125" style="3" customWidth="1"/>
    <col min="13" max="13" width="14.6640625" style="3" customWidth="1"/>
    <col min="14" max="14" width="14.33203125" style="3" customWidth="1"/>
    <col min="15" max="20" width="16.21875" style="3" bestFit="1" customWidth="1"/>
    <col min="21" max="21" width="14.33203125" style="3" customWidth="1"/>
    <col min="22" max="22" width="2.6640625" style="3" customWidth="1"/>
    <col min="23" max="23" width="16.33203125" style="11" bestFit="1" customWidth="1"/>
    <col min="24" max="24" width="8" style="3" customWidth="1"/>
    <col min="25" max="25" width="16.21875" style="3" bestFit="1" customWidth="1"/>
    <col min="26" max="26" width="14.44140625" style="3" customWidth="1"/>
    <col min="27" max="27" width="14.77734375" style="3" customWidth="1"/>
    <col min="28" max="28" width="15.6640625" style="3" customWidth="1"/>
    <col min="29" max="16384" width="12.5546875" style="3"/>
  </cols>
  <sheetData>
    <row r="2" spans="3:23" ht="15" customHeight="1" x14ac:dyDescent="0.3">
      <c r="H2" s="104" t="s">
        <v>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3:23" ht="15" customHeight="1" x14ac:dyDescent="0.3">
      <c r="H3" s="10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3:23" ht="15" customHeight="1" x14ac:dyDescent="0.3">
      <c r="H4" s="5" t="s">
        <v>1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3:23" ht="15" customHeight="1" x14ac:dyDescent="0.3">
      <c r="H5" s="104" t="s">
        <v>2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3:23" ht="15" customHeight="1" x14ac:dyDescent="0.3">
      <c r="H6" s="10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3:23" ht="15" customHeight="1" x14ac:dyDescent="0.3">
      <c r="H7" s="5" t="s">
        <v>3</v>
      </c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</row>
    <row r="8" spans="3:23" ht="15" customHeight="1" x14ac:dyDescent="0.3">
      <c r="H8" s="5" t="s">
        <v>5</v>
      </c>
      <c r="J8" s="110" t="s">
        <v>4</v>
      </c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</row>
    <row r="9" spans="3:23" ht="15" customHeight="1" x14ac:dyDescent="0.3">
      <c r="H9" s="5" t="s">
        <v>6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</row>
    <row r="10" spans="3:23" ht="15" customHeight="1" x14ac:dyDescent="0.3">
      <c r="H10" s="5" t="s">
        <v>266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3:23" ht="19.95" customHeight="1" x14ac:dyDescent="0.3">
      <c r="H11" s="105" t="s">
        <v>7</v>
      </c>
      <c r="J11" s="106">
        <v>2024</v>
      </c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7"/>
      <c r="W11" s="108" t="s">
        <v>8</v>
      </c>
    </row>
    <row r="12" spans="3:23" ht="26.4" customHeight="1" x14ac:dyDescent="0.3">
      <c r="H12" s="105"/>
      <c r="J12" s="8" t="s">
        <v>9</v>
      </c>
      <c r="K12" s="8" t="s">
        <v>10</v>
      </c>
      <c r="L12" s="8" t="s">
        <v>11</v>
      </c>
      <c r="M12" s="8" t="s">
        <v>12</v>
      </c>
      <c r="N12" s="8" t="s">
        <v>13</v>
      </c>
      <c r="O12" s="8" t="s">
        <v>14</v>
      </c>
      <c r="P12" s="8" t="s">
        <v>15</v>
      </c>
      <c r="Q12" s="8" t="s">
        <v>16</v>
      </c>
      <c r="R12" s="8" t="s">
        <v>17</v>
      </c>
      <c r="S12" s="8" t="s">
        <v>18</v>
      </c>
      <c r="T12" s="8" t="s">
        <v>19</v>
      </c>
      <c r="U12" s="8" t="s">
        <v>20</v>
      </c>
      <c r="V12" s="9"/>
      <c r="W12" s="109"/>
    </row>
    <row r="13" spans="3:23" ht="7.2" customHeight="1" x14ac:dyDescent="0.3">
      <c r="H13" s="10"/>
    </row>
    <row r="14" spans="3:23" ht="5.0999999999999996" customHeight="1" x14ac:dyDescent="0.3">
      <c r="H14" s="10"/>
    </row>
    <row r="15" spans="3:23" s="10" customFormat="1" ht="18" customHeight="1" thickBot="1" x14ac:dyDescent="0.35">
      <c r="C15" s="12"/>
      <c r="D15" s="12"/>
      <c r="E15" s="12"/>
      <c r="F15" s="13"/>
      <c r="G15" s="12"/>
      <c r="H15" s="14" t="s">
        <v>21</v>
      </c>
      <c r="J15" s="15">
        <v>1423105.4269999999</v>
      </c>
      <c r="K15" s="15">
        <v>1095334.6669999999</v>
      </c>
      <c r="L15" s="15">
        <v>544434.05699999991</v>
      </c>
      <c r="M15" s="15">
        <v>1006442.4570000004</v>
      </c>
      <c r="N15" s="15">
        <f>M125</f>
        <v>658813.68700000038</v>
      </c>
      <c r="O15" s="15">
        <f>N125</f>
        <v>1251592.9970000007</v>
      </c>
      <c r="P15" s="15">
        <f t="shared" ref="P15:U15" si="0">O125</f>
        <v>1758670.0270000009</v>
      </c>
      <c r="Q15" s="15">
        <f t="shared" si="0"/>
        <v>1723290.9570000011</v>
      </c>
      <c r="R15" s="15">
        <f t="shared" si="0"/>
        <v>1239249.6070000008</v>
      </c>
      <c r="S15" s="15">
        <f t="shared" si="0"/>
        <v>1012523.9570000008</v>
      </c>
      <c r="T15" s="15">
        <f t="shared" si="0"/>
        <v>616385.02300000074</v>
      </c>
      <c r="U15" s="15">
        <f t="shared" si="0"/>
        <v>1578314.5920000009</v>
      </c>
      <c r="V15" s="16"/>
      <c r="W15" s="15">
        <f>SUM(J15:U15)</f>
        <v>13908157.455000004</v>
      </c>
    </row>
    <row r="16" spans="3:23" ht="3" customHeight="1" thickTop="1" x14ac:dyDescent="0.3">
      <c r="H16" s="17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spans="3:27" s="10" customFormat="1" ht="18" customHeight="1" thickBot="1" x14ac:dyDescent="0.35">
      <c r="C17" s="12"/>
      <c r="D17" s="12"/>
      <c r="E17" s="12"/>
      <c r="F17" s="13"/>
      <c r="G17" s="12"/>
      <c r="H17" s="14" t="s">
        <v>22</v>
      </c>
      <c r="J17" s="15">
        <v>305411.09299999999</v>
      </c>
      <c r="K17" s="15">
        <f>J127</f>
        <v>267143.27300000004</v>
      </c>
      <c r="L17" s="15">
        <f t="shared" ref="L17:U17" si="1">K127</f>
        <v>247001.74300000005</v>
      </c>
      <c r="M17" s="15">
        <f t="shared" si="1"/>
        <v>253403.50300000008</v>
      </c>
      <c r="N17" s="15">
        <f t="shared" si="1"/>
        <v>657340.99300000002</v>
      </c>
      <c r="O17" s="15">
        <f t="shared" si="1"/>
        <v>689454.43300000008</v>
      </c>
      <c r="P17" s="15">
        <f t="shared" si="1"/>
        <v>697222.2030000001</v>
      </c>
      <c r="Q17" s="15">
        <f t="shared" si="1"/>
        <v>747131.473</v>
      </c>
      <c r="R17" s="15">
        <f t="shared" si="1"/>
        <v>787457.33299999998</v>
      </c>
      <c r="S17" s="15">
        <f t="shared" si="1"/>
        <v>757222.34300000011</v>
      </c>
      <c r="T17" s="15">
        <f>S127</f>
        <v>925817.04300000006</v>
      </c>
      <c r="U17" s="15">
        <f t="shared" si="1"/>
        <v>678586.60299999989</v>
      </c>
      <c r="V17" s="16"/>
      <c r="W17" s="15">
        <f>SUM(J17:U17)</f>
        <v>7013192.0360000003</v>
      </c>
    </row>
    <row r="18" spans="3:27" ht="5.0999999999999996" customHeight="1" thickTop="1" x14ac:dyDescent="0.3">
      <c r="H18" s="10"/>
    </row>
    <row r="19" spans="3:27" s="10" customFormat="1" ht="18" customHeight="1" collapsed="1" x14ac:dyDescent="0.3">
      <c r="C19" s="12"/>
      <c r="D19" s="12"/>
      <c r="E19" s="12"/>
      <c r="F19" s="13"/>
      <c r="G19" s="12"/>
      <c r="H19" s="19" t="s">
        <v>23</v>
      </c>
      <c r="J19" s="20">
        <f>SUM(J20:J22)</f>
        <v>0</v>
      </c>
      <c r="K19" s="20">
        <f t="shared" ref="K19:U19" si="2">SUM(K20:K22)</f>
        <v>0</v>
      </c>
      <c r="L19" s="20">
        <f t="shared" si="2"/>
        <v>1344282.1</v>
      </c>
      <c r="M19" s="20">
        <f t="shared" si="2"/>
        <v>654641.05000000005</v>
      </c>
      <c r="N19" s="20">
        <f t="shared" si="2"/>
        <v>1268607.7000000002</v>
      </c>
      <c r="O19" s="20">
        <f t="shared" si="2"/>
        <v>961619.89999999991</v>
      </c>
      <c r="P19" s="20">
        <f t="shared" si="2"/>
        <v>654641.05000000005</v>
      </c>
      <c r="Q19" s="20">
        <f t="shared" si="2"/>
        <v>654641.05000000005</v>
      </c>
      <c r="R19" s="20">
        <f t="shared" si="2"/>
        <v>654641.05000000005</v>
      </c>
      <c r="S19" s="20">
        <f t="shared" si="2"/>
        <v>654641.05000000005</v>
      </c>
      <c r="T19" s="20">
        <f t="shared" si="2"/>
        <v>1810429.34</v>
      </c>
      <c r="U19" s="20">
        <f t="shared" si="2"/>
        <v>0</v>
      </c>
      <c r="V19" s="21"/>
      <c r="W19" s="20">
        <f>SUM(W20:W22)</f>
        <v>8658144.2899999991</v>
      </c>
    </row>
    <row r="20" spans="3:27" ht="18" hidden="1" customHeight="1" outlineLevel="1" x14ac:dyDescent="0.3">
      <c r="C20" s="22">
        <v>48715</v>
      </c>
      <c r="D20" s="1">
        <v>55</v>
      </c>
      <c r="E20" s="1" t="s">
        <v>24</v>
      </c>
      <c r="F20" s="2" t="s">
        <v>25</v>
      </c>
      <c r="G20" s="22"/>
      <c r="H20" s="23" t="s">
        <v>26</v>
      </c>
      <c r="J20" s="24">
        <v>0</v>
      </c>
      <c r="K20" s="24">
        <v>0</v>
      </c>
      <c r="L20" s="24">
        <v>1344282.1</v>
      </c>
      <c r="M20" s="24">
        <v>654641.05000000005</v>
      </c>
      <c r="N20" s="24">
        <v>1268607.7000000002</v>
      </c>
      <c r="O20" s="24">
        <v>961619.89999999991</v>
      </c>
      <c r="P20" s="24">
        <v>654641.05000000005</v>
      </c>
      <c r="Q20" s="24">
        <v>654641.05000000005</v>
      </c>
      <c r="R20" s="24">
        <v>654641.05000000005</v>
      </c>
      <c r="S20" s="24">
        <v>654641.05000000005</v>
      </c>
      <c r="T20" s="24">
        <v>1810429.34</v>
      </c>
      <c r="U20" s="24">
        <v>0</v>
      </c>
      <c r="V20" s="25"/>
      <c r="W20" s="26">
        <f>SUM(J20:U20)</f>
        <v>8658144.2899999991</v>
      </c>
      <c r="X20" s="27" t="s">
        <v>27</v>
      </c>
    </row>
    <row r="21" spans="3:27" ht="18" hidden="1" customHeight="1" outlineLevel="1" x14ac:dyDescent="0.3">
      <c r="F21" s="2" t="s">
        <v>28</v>
      </c>
      <c r="H21" s="23" t="s">
        <v>29</v>
      </c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5"/>
      <c r="W21" s="26">
        <f>SUM(J21:U21)</f>
        <v>0</v>
      </c>
    </row>
    <row r="22" spans="3:27" ht="18" hidden="1" customHeight="1" outlineLevel="1" x14ac:dyDescent="0.3">
      <c r="F22" s="2" t="s">
        <v>28</v>
      </c>
      <c r="H22" s="28" t="s">
        <v>30</v>
      </c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5"/>
      <c r="W22" s="26">
        <v>0</v>
      </c>
    </row>
    <row r="23" spans="3:27" ht="4.5" customHeight="1" x14ac:dyDescent="0.3">
      <c r="F23" s="2" t="s">
        <v>28</v>
      </c>
      <c r="H23" s="29"/>
      <c r="J23" s="30"/>
      <c r="K23" s="30"/>
      <c r="L23" s="31"/>
      <c r="M23" s="30"/>
      <c r="N23" s="30"/>
      <c r="O23" s="30"/>
      <c r="P23" s="30"/>
      <c r="Q23" s="30"/>
      <c r="R23" s="30"/>
      <c r="S23" s="30"/>
      <c r="T23" s="30"/>
      <c r="U23" s="32"/>
      <c r="V23" s="32"/>
      <c r="W23" s="33"/>
    </row>
    <row r="24" spans="3:27" s="10" customFormat="1" ht="18" customHeight="1" x14ac:dyDescent="0.3">
      <c r="C24" s="12"/>
      <c r="D24" s="12"/>
      <c r="E24" s="12"/>
      <c r="F24" s="13" t="s">
        <v>28</v>
      </c>
      <c r="G24" s="12"/>
      <c r="H24" s="34" t="s">
        <v>31</v>
      </c>
      <c r="J24" s="35">
        <f>J25+J31+J53+J57+J60+J70+J76+J81+J87+J90</f>
        <v>312863.49</v>
      </c>
      <c r="K24" s="35">
        <f t="shared" ref="K24:U24" si="3">K25+K31+K53+K57+K60+K70+K76+K81+K87+K90</f>
        <v>515771.69999999995</v>
      </c>
      <c r="L24" s="35">
        <f t="shared" si="3"/>
        <v>817525.3899999999</v>
      </c>
      <c r="M24" s="35">
        <f t="shared" si="3"/>
        <v>550629.27999999991</v>
      </c>
      <c r="N24" s="35">
        <f>N25+N31+N53+N57+N60+N70+N76+N81+N87+N90</f>
        <v>593577.35</v>
      </c>
      <c r="O24" s="35">
        <f t="shared" si="3"/>
        <v>388730.10000000003</v>
      </c>
      <c r="P24" s="35">
        <f t="shared" si="3"/>
        <v>599135.75</v>
      </c>
      <c r="Q24" s="35">
        <f t="shared" si="3"/>
        <v>1048007.6100000002</v>
      </c>
      <c r="R24" s="35">
        <f t="shared" si="3"/>
        <v>835755.25</v>
      </c>
      <c r="S24" s="35">
        <f t="shared" si="3"/>
        <v>798508.37399999995</v>
      </c>
      <c r="T24" s="35">
        <f t="shared" si="3"/>
        <v>1009845.36</v>
      </c>
      <c r="U24" s="35">
        <f t="shared" si="3"/>
        <v>878510.25000000012</v>
      </c>
      <c r="V24" s="36"/>
      <c r="W24" s="35">
        <f>SUM(J24:U24)</f>
        <v>8348859.9040000001</v>
      </c>
    </row>
    <row r="25" spans="3:27" ht="18" customHeight="1" outlineLevel="2" collapsed="1" x14ac:dyDescent="0.3">
      <c r="C25" s="37"/>
      <c r="D25" s="37"/>
      <c r="E25" s="37"/>
      <c r="F25" s="2" t="s">
        <v>28</v>
      </c>
      <c r="G25" s="37"/>
      <c r="H25" s="38" t="s">
        <v>32</v>
      </c>
      <c r="J25" s="39">
        <f>SUM(J26:J30)</f>
        <v>143184</v>
      </c>
      <c r="K25" s="39">
        <f>SUM(K26:K30)</f>
        <v>133178.20000000001</v>
      </c>
      <c r="L25" s="39">
        <f t="shared" ref="L25:U25" si="4">SUM(L26:L30)</f>
        <v>155358.19</v>
      </c>
      <c r="M25" s="39">
        <f t="shared" si="4"/>
        <v>144993.19</v>
      </c>
      <c r="N25" s="39">
        <f t="shared" si="4"/>
        <v>145773.19</v>
      </c>
      <c r="O25" s="39">
        <f t="shared" si="4"/>
        <v>154162.47</v>
      </c>
      <c r="P25" s="39">
        <f t="shared" si="4"/>
        <v>145376.19</v>
      </c>
      <c r="Q25" s="39">
        <f t="shared" si="4"/>
        <v>165705.45000000001</v>
      </c>
      <c r="R25" s="39">
        <f t="shared" si="4"/>
        <v>192597.69</v>
      </c>
      <c r="S25" s="39">
        <f t="shared" si="4"/>
        <v>216969.69400000002</v>
      </c>
      <c r="T25" s="39">
        <f t="shared" si="4"/>
        <v>248644.34999999998</v>
      </c>
      <c r="U25" s="39">
        <f t="shared" si="4"/>
        <v>254380.25</v>
      </c>
      <c r="V25" s="40"/>
      <c r="W25" s="39">
        <f>SUM(W26:W30)</f>
        <v>2100322.8640000001</v>
      </c>
      <c r="Y25" s="41"/>
    </row>
    <row r="26" spans="3:27" ht="18" hidden="1" customHeight="1" outlineLevel="3" x14ac:dyDescent="0.3">
      <c r="C26" s="22">
        <v>48715</v>
      </c>
      <c r="D26" s="1">
        <v>10</v>
      </c>
      <c r="E26" s="1" t="s">
        <v>33</v>
      </c>
      <c r="F26" s="2" t="s">
        <v>34</v>
      </c>
      <c r="G26" s="22"/>
      <c r="H26" s="42" t="s">
        <v>35</v>
      </c>
      <c r="J26" s="24">
        <v>1434.5</v>
      </c>
      <c r="K26" s="24">
        <v>1346.28</v>
      </c>
      <c r="L26" s="24">
        <v>3646.27</v>
      </c>
      <c r="M26" s="24">
        <v>1346.27</v>
      </c>
      <c r="N26" s="24">
        <v>3376.27</v>
      </c>
      <c r="O26" s="24">
        <v>11104.279999999999</v>
      </c>
      <c r="P26" s="24">
        <v>3464.27</v>
      </c>
      <c r="Q26" s="24">
        <v>22004.68</v>
      </c>
      <c r="R26" s="24">
        <v>11000.27</v>
      </c>
      <c r="S26" s="24">
        <v>11934.273999999999</v>
      </c>
      <c r="T26" s="24">
        <v>54176.270000000004</v>
      </c>
      <c r="U26" s="24">
        <v>52807.83</v>
      </c>
      <c r="V26" s="25"/>
      <c r="W26" s="43">
        <f>SUM(J26:U26)</f>
        <v>177641.46400000001</v>
      </c>
      <c r="Y26" s="41"/>
    </row>
    <row r="27" spans="3:27" ht="18" hidden="1" customHeight="1" outlineLevel="3" x14ac:dyDescent="0.3">
      <c r="C27" s="22">
        <v>48715</v>
      </c>
      <c r="D27" s="1">
        <v>15</v>
      </c>
      <c r="E27" s="1" t="s">
        <v>36</v>
      </c>
      <c r="F27" s="2" t="s">
        <v>37</v>
      </c>
      <c r="G27" s="22"/>
      <c r="H27" s="42" t="s">
        <v>38</v>
      </c>
      <c r="J27" s="24">
        <v>83329.5</v>
      </c>
      <c r="K27" s="24">
        <v>83329.5</v>
      </c>
      <c r="L27" s="24">
        <v>83329.5</v>
      </c>
      <c r="M27" s="24">
        <v>83329.5</v>
      </c>
      <c r="N27" s="24">
        <v>83329.5</v>
      </c>
      <c r="O27" s="24">
        <v>83990.77</v>
      </c>
      <c r="P27" s="24">
        <v>83329.5</v>
      </c>
      <c r="Q27" s="24">
        <v>89633.349999999991</v>
      </c>
      <c r="R27" s="24">
        <v>127530</v>
      </c>
      <c r="S27" s="24">
        <v>150968</v>
      </c>
      <c r="T27" s="24">
        <v>140400.66</v>
      </c>
      <c r="U27" s="24">
        <v>147505</v>
      </c>
      <c r="V27" s="25"/>
      <c r="W27" s="43">
        <f t="shared" ref="W27:W30" si="5">SUM(J27:U27)</f>
        <v>1240004.78</v>
      </c>
      <c r="Y27" s="41"/>
    </row>
    <row r="28" spans="3:27" ht="18" hidden="1" customHeight="1" outlineLevel="3" x14ac:dyDescent="0.3">
      <c r="C28" s="22">
        <v>48715</v>
      </c>
      <c r="D28" s="1">
        <v>16</v>
      </c>
      <c r="E28" s="1" t="s">
        <v>39</v>
      </c>
      <c r="F28" s="2" t="s">
        <v>40</v>
      </c>
      <c r="G28" s="22"/>
      <c r="H28" s="42" t="s">
        <v>41</v>
      </c>
      <c r="J28" s="24">
        <v>41408</v>
      </c>
      <c r="K28" s="24">
        <v>43502.42</v>
      </c>
      <c r="L28" s="24">
        <v>43502.42</v>
      </c>
      <c r="M28" s="24">
        <v>43502.42</v>
      </c>
      <c r="N28" s="24">
        <v>43502.42</v>
      </c>
      <c r="O28" s="24">
        <v>43502.42</v>
      </c>
      <c r="P28" s="24">
        <v>43502.42</v>
      </c>
      <c r="Q28" s="24">
        <v>43502.42</v>
      </c>
      <c r="R28" s="24">
        <v>43502.42</v>
      </c>
      <c r="S28" s="24">
        <v>43502.42</v>
      </c>
      <c r="T28" s="24">
        <v>43502.42</v>
      </c>
      <c r="U28" s="24">
        <v>43502.42</v>
      </c>
      <c r="V28" s="25"/>
      <c r="W28" s="43">
        <f t="shared" si="5"/>
        <v>519934.61999999988</v>
      </c>
      <c r="Y28" s="41"/>
    </row>
    <row r="29" spans="3:27" ht="18" hidden="1" customHeight="1" outlineLevel="3" x14ac:dyDescent="0.3">
      <c r="C29" s="22">
        <v>48715</v>
      </c>
      <c r="D29" s="1">
        <v>17</v>
      </c>
      <c r="E29" s="1" t="s">
        <v>42</v>
      </c>
      <c r="F29" s="2" t="s">
        <v>43</v>
      </c>
      <c r="G29" s="22"/>
      <c r="H29" s="42" t="s">
        <v>44</v>
      </c>
      <c r="J29" s="24">
        <v>2012</v>
      </c>
      <c r="K29" s="24">
        <v>0</v>
      </c>
      <c r="L29" s="24">
        <v>8630</v>
      </c>
      <c r="M29" s="24">
        <v>4315</v>
      </c>
      <c r="N29" s="24">
        <v>4315</v>
      </c>
      <c r="O29" s="24">
        <v>4315</v>
      </c>
      <c r="P29" s="24">
        <v>6830</v>
      </c>
      <c r="Q29" s="24">
        <v>4315</v>
      </c>
      <c r="R29" s="24">
        <v>4315</v>
      </c>
      <c r="S29" s="24">
        <v>4315</v>
      </c>
      <c r="T29" s="24">
        <v>4315</v>
      </c>
      <c r="U29" s="24">
        <v>4315</v>
      </c>
      <c r="V29" s="25"/>
      <c r="W29" s="43">
        <f t="shared" si="5"/>
        <v>51992</v>
      </c>
      <c r="Y29" s="41"/>
    </row>
    <row r="30" spans="3:27" ht="18" hidden="1" customHeight="1" outlineLevel="3" x14ac:dyDescent="0.3">
      <c r="C30" s="22">
        <v>48715</v>
      </c>
      <c r="D30" s="1">
        <v>18</v>
      </c>
      <c r="E30" s="1" t="s">
        <v>45</v>
      </c>
      <c r="F30" s="2" t="s">
        <v>46</v>
      </c>
      <c r="G30" s="22"/>
      <c r="H30" s="42" t="s">
        <v>47</v>
      </c>
      <c r="J30" s="24">
        <v>15000</v>
      </c>
      <c r="K30" s="24">
        <v>5000</v>
      </c>
      <c r="L30" s="24">
        <v>16250</v>
      </c>
      <c r="M30" s="24">
        <v>12500</v>
      </c>
      <c r="N30" s="24">
        <v>11250</v>
      </c>
      <c r="O30" s="24">
        <v>11250</v>
      </c>
      <c r="P30" s="24">
        <v>8250</v>
      </c>
      <c r="Q30" s="24">
        <v>6250</v>
      </c>
      <c r="R30" s="24">
        <v>6250</v>
      </c>
      <c r="S30" s="24">
        <v>6250</v>
      </c>
      <c r="T30" s="24">
        <v>6250</v>
      </c>
      <c r="U30" s="24">
        <v>6250</v>
      </c>
      <c r="V30" s="25"/>
      <c r="W30" s="43">
        <f t="shared" si="5"/>
        <v>110750</v>
      </c>
      <c r="Y30" s="41"/>
    </row>
    <row r="31" spans="3:27" ht="18" customHeight="1" outlineLevel="2" collapsed="1" x14ac:dyDescent="0.3">
      <c r="C31" s="37"/>
      <c r="D31" s="37"/>
      <c r="E31" s="37"/>
      <c r="F31" s="2" t="s">
        <v>28</v>
      </c>
      <c r="G31" s="37"/>
      <c r="H31" s="38" t="s">
        <v>48</v>
      </c>
      <c r="J31" s="39">
        <f>SUM(J32:J52)</f>
        <v>58408.460000000006</v>
      </c>
      <c r="K31" s="39">
        <f t="shared" ref="K31:U31" si="6">SUM(K32:K52)</f>
        <v>37573.279999999999</v>
      </c>
      <c r="L31" s="39">
        <f t="shared" si="6"/>
        <v>39827.01</v>
      </c>
      <c r="M31" s="39">
        <f t="shared" si="6"/>
        <v>29392.98</v>
      </c>
      <c r="N31" s="39">
        <f t="shared" si="6"/>
        <v>91434.400000000009</v>
      </c>
      <c r="O31" s="39">
        <f t="shared" si="6"/>
        <v>60387.28</v>
      </c>
      <c r="P31" s="39">
        <f t="shared" si="6"/>
        <v>89316.12</v>
      </c>
      <c r="Q31" s="39">
        <f t="shared" si="6"/>
        <v>89218.34</v>
      </c>
      <c r="R31" s="39">
        <f t="shared" si="6"/>
        <v>93085.17</v>
      </c>
      <c r="S31" s="39">
        <f t="shared" si="6"/>
        <v>119829.34000000001</v>
      </c>
      <c r="T31" s="39">
        <f t="shared" si="6"/>
        <v>82028.060000000012</v>
      </c>
      <c r="U31" s="39">
        <f t="shared" si="6"/>
        <v>67502.01999999999</v>
      </c>
      <c r="V31" s="40"/>
      <c r="W31" s="39">
        <f>SUM(W32:W52)</f>
        <v>858002.46</v>
      </c>
      <c r="Y31" s="41"/>
      <c r="AA31" s="41"/>
    </row>
    <row r="32" spans="3:27" ht="18" hidden="1" customHeight="1" outlineLevel="3" x14ac:dyDescent="0.3">
      <c r="C32" s="22">
        <v>48715</v>
      </c>
      <c r="D32" s="1">
        <v>4</v>
      </c>
      <c r="E32" s="1" t="s">
        <v>49</v>
      </c>
      <c r="F32" s="2" t="s">
        <v>50</v>
      </c>
      <c r="G32" s="22"/>
      <c r="H32" s="42" t="s">
        <v>51</v>
      </c>
      <c r="J32" s="24">
        <v>3818</v>
      </c>
      <c r="K32" s="24">
        <v>0</v>
      </c>
      <c r="L32" s="24">
        <v>2046.2</v>
      </c>
      <c r="M32" s="44">
        <v>160</v>
      </c>
      <c r="N32" s="44">
        <v>6245.2</v>
      </c>
      <c r="O32" s="44">
        <v>4051.5499999999997</v>
      </c>
      <c r="P32" s="44">
        <v>211.6</v>
      </c>
      <c r="Q32" s="44">
        <v>3420.2</v>
      </c>
      <c r="R32" s="44">
        <v>7913.2000000000007</v>
      </c>
      <c r="S32" s="44">
        <v>4996.3999999999996</v>
      </c>
      <c r="T32" s="44">
        <v>10823.8</v>
      </c>
      <c r="U32" s="44">
        <v>3295.8</v>
      </c>
      <c r="V32" s="25"/>
      <c r="W32" s="43">
        <f t="shared" ref="W32:W52" si="7">SUM(J32:U32)</f>
        <v>46981.95</v>
      </c>
      <c r="Y32" s="41"/>
      <c r="AA32" s="41"/>
    </row>
    <row r="33" spans="3:27" ht="18" hidden="1" customHeight="1" outlineLevel="3" x14ac:dyDescent="0.3">
      <c r="C33" s="22">
        <v>48715</v>
      </c>
      <c r="D33" s="1">
        <v>5</v>
      </c>
      <c r="E33" s="1" t="s">
        <v>52</v>
      </c>
      <c r="F33" s="2" t="s">
        <v>53</v>
      </c>
      <c r="G33" s="22"/>
      <c r="H33" s="42" t="s">
        <v>54</v>
      </c>
      <c r="J33" s="24">
        <v>0</v>
      </c>
      <c r="K33" s="24">
        <v>0</v>
      </c>
      <c r="L33" s="24">
        <v>0</v>
      </c>
      <c r="M33" s="44">
        <v>0</v>
      </c>
      <c r="N33" s="44">
        <v>0</v>
      </c>
      <c r="O33" s="44">
        <v>110</v>
      </c>
      <c r="P33" s="44">
        <v>0</v>
      </c>
      <c r="Q33" s="44">
        <v>5020</v>
      </c>
      <c r="R33" s="44">
        <v>530</v>
      </c>
      <c r="S33" s="44">
        <v>4500</v>
      </c>
      <c r="T33" s="44">
        <v>0</v>
      </c>
      <c r="U33" s="44">
        <v>3820</v>
      </c>
      <c r="V33" s="25"/>
      <c r="W33" s="43">
        <f t="shared" si="7"/>
        <v>13980</v>
      </c>
      <c r="Y33" s="41"/>
      <c r="AA33" s="41"/>
    </row>
    <row r="34" spans="3:27" ht="18" hidden="1" customHeight="1" outlineLevel="3" x14ac:dyDescent="0.3">
      <c r="C34" s="22">
        <v>48715</v>
      </c>
      <c r="D34" s="1">
        <v>7</v>
      </c>
      <c r="E34" s="1" t="s">
        <v>55</v>
      </c>
      <c r="F34" s="2" t="s">
        <v>56</v>
      </c>
      <c r="G34" s="22"/>
      <c r="H34" s="42" t="s">
        <v>57</v>
      </c>
      <c r="J34" s="24">
        <v>300</v>
      </c>
      <c r="K34" s="24">
        <v>900</v>
      </c>
      <c r="L34" s="24">
        <v>2500</v>
      </c>
      <c r="M34" s="44">
        <v>500</v>
      </c>
      <c r="N34" s="44">
        <v>3120.01</v>
      </c>
      <c r="O34" s="44">
        <v>1460</v>
      </c>
      <c r="P34" s="44">
        <f>4417.82</f>
        <v>4417.82</v>
      </c>
      <c r="Q34" s="44">
        <v>2590</v>
      </c>
      <c r="R34" s="44">
        <v>6388.16</v>
      </c>
      <c r="S34" s="44">
        <v>17156.989999999998</v>
      </c>
      <c r="T34" s="45">
        <v>13892.8</v>
      </c>
      <c r="U34" s="44">
        <v>8002</v>
      </c>
      <c r="V34" s="25"/>
      <c r="W34" s="43">
        <f t="shared" si="7"/>
        <v>61227.78</v>
      </c>
      <c r="Y34" s="41"/>
      <c r="AA34" s="41"/>
    </row>
    <row r="35" spans="3:27" ht="18" hidden="1" customHeight="1" outlineLevel="3" x14ac:dyDescent="0.3">
      <c r="C35" s="22">
        <v>48715</v>
      </c>
      <c r="D35" s="1">
        <v>8</v>
      </c>
      <c r="E35" s="1" t="s">
        <v>58</v>
      </c>
      <c r="F35" s="2" t="s">
        <v>59</v>
      </c>
      <c r="G35" s="22"/>
      <c r="H35" s="42" t="s">
        <v>60</v>
      </c>
      <c r="J35" s="24">
        <v>0</v>
      </c>
      <c r="K35" s="24">
        <v>0</v>
      </c>
      <c r="L35" s="24">
        <v>0</v>
      </c>
      <c r="M35" s="44">
        <v>0</v>
      </c>
      <c r="N35" s="44">
        <v>12236</v>
      </c>
      <c r="O35" s="44">
        <v>0</v>
      </c>
      <c r="P35" s="44">
        <v>0</v>
      </c>
      <c r="Q35" s="44">
        <v>0</v>
      </c>
      <c r="R35" s="44">
        <v>0</v>
      </c>
      <c r="S35" s="44">
        <v>0</v>
      </c>
      <c r="T35" s="44">
        <v>0</v>
      </c>
      <c r="U35" s="44">
        <v>0</v>
      </c>
      <c r="V35" s="25"/>
      <c r="W35" s="43">
        <f t="shared" si="7"/>
        <v>12236</v>
      </c>
      <c r="Y35" s="41"/>
      <c r="AA35" s="41"/>
    </row>
    <row r="36" spans="3:27" ht="18" hidden="1" customHeight="1" outlineLevel="3" x14ac:dyDescent="0.3">
      <c r="C36" s="22">
        <v>48715</v>
      </c>
      <c r="D36" s="1">
        <v>13</v>
      </c>
      <c r="E36" s="1" t="s">
        <v>61</v>
      </c>
      <c r="F36" s="2" t="s">
        <v>62</v>
      </c>
      <c r="G36" s="22"/>
      <c r="H36" s="42" t="s">
        <v>63</v>
      </c>
      <c r="J36" s="24">
        <v>5850</v>
      </c>
      <c r="K36" s="24">
        <v>0</v>
      </c>
      <c r="L36" s="24">
        <v>746.92</v>
      </c>
      <c r="M36" s="44">
        <v>0</v>
      </c>
      <c r="N36" s="44">
        <v>5243.2</v>
      </c>
      <c r="O36" s="44">
        <v>4256.26</v>
      </c>
      <c r="P36" s="44">
        <v>185</v>
      </c>
      <c r="Q36" s="44">
        <v>9017.7999999999993</v>
      </c>
      <c r="R36" s="44">
        <v>701.1</v>
      </c>
      <c r="S36" s="44">
        <v>20495.8</v>
      </c>
      <c r="T36" s="44">
        <v>5130.1900000000005</v>
      </c>
      <c r="U36" s="44">
        <v>3430.45</v>
      </c>
      <c r="V36" s="25"/>
      <c r="W36" s="43">
        <f t="shared" si="7"/>
        <v>55056.72</v>
      </c>
      <c r="Y36" s="41"/>
      <c r="AA36" s="41"/>
    </row>
    <row r="37" spans="3:27" ht="18" hidden="1" customHeight="1" outlineLevel="3" x14ac:dyDescent="0.3">
      <c r="C37" s="22">
        <v>48715</v>
      </c>
      <c r="D37" s="1">
        <v>20</v>
      </c>
      <c r="E37" s="1" t="s">
        <v>64</v>
      </c>
      <c r="F37" s="2" t="s">
        <v>65</v>
      </c>
      <c r="G37" s="22"/>
      <c r="H37" s="42" t="s">
        <v>66</v>
      </c>
      <c r="J37" s="24">
        <v>602</v>
      </c>
      <c r="K37" s="24">
        <v>0</v>
      </c>
      <c r="L37" s="24">
        <v>710</v>
      </c>
      <c r="M37" s="44">
        <v>0</v>
      </c>
      <c r="N37" s="44">
        <v>1915.4</v>
      </c>
      <c r="O37" s="44">
        <v>0</v>
      </c>
      <c r="P37" s="44">
        <v>0</v>
      </c>
      <c r="Q37" s="44">
        <v>0</v>
      </c>
      <c r="R37" s="44">
        <v>0</v>
      </c>
      <c r="S37" s="44">
        <v>12746</v>
      </c>
      <c r="T37" s="44">
        <v>1927.88</v>
      </c>
      <c r="U37" s="44">
        <v>0</v>
      </c>
      <c r="V37" s="25"/>
      <c r="W37" s="43">
        <f t="shared" si="7"/>
        <v>17901.28</v>
      </c>
      <c r="Y37" s="41"/>
      <c r="AA37" s="41"/>
    </row>
    <row r="38" spans="3:27" ht="18" hidden="1" customHeight="1" outlineLevel="3" x14ac:dyDescent="0.3">
      <c r="C38" s="22">
        <v>48715</v>
      </c>
      <c r="D38" s="1">
        <v>21</v>
      </c>
      <c r="E38" s="1" t="s">
        <v>67</v>
      </c>
      <c r="F38" s="2" t="s">
        <v>68</v>
      </c>
      <c r="G38" s="22"/>
      <c r="H38" s="42" t="s">
        <v>69</v>
      </c>
      <c r="J38" s="24">
        <v>1950</v>
      </c>
      <c r="K38" s="24">
        <v>0</v>
      </c>
      <c r="L38" s="24">
        <v>0</v>
      </c>
      <c r="M38" s="44">
        <v>0</v>
      </c>
      <c r="N38" s="44">
        <v>2500</v>
      </c>
      <c r="O38" s="44">
        <v>2700</v>
      </c>
      <c r="P38" s="44">
        <v>0</v>
      </c>
      <c r="Q38" s="44">
        <v>2100</v>
      </c>
      <c r="R38" s="44">
        <v>0</v>
      </c>
      <c r="S38" s="44">
        <v>0</v>
      </c>
      <c r="T38" s="44">
        <v>0</v>
      </c>
      <c r="U38" s="44">
        <v>0</v>
      </c>
      <c r="V38" s="25"/>
      <c r="W38" s="43">
        <f t="shared" si="7"/>
        <v>9250</v>
      </c>
      <c r="Y38" s="41"/>
      <c r="AA38" s="41"/>
    </row>
    <row r="39" spans="3:27" ht="18" hidden="1" customHeight="1" outlineLevel="3" x14ac:dyDescent="0.3">
      <c r="C39" s="22">
        <v>48715</v>
      </c>
      <c r="D39" s="1">
        <v>25</v>
      </c>
      <c r="E39" s="1" t="s">
        <v>70</v>
      </c>
      <c r="F39" s="2" t="s">
        <v>71</v>
      </c>
      <c r="G39" s="22"/>
      <c r="H39" s="42" t="s">
        <v>72</v>
      </c>
      <c r="J39" s="24">
        <v>466</v>
      </c>
      <c r="K39" s="24">
        <v>795.26</v>
      </c>
      <c r="L39" s="24">
        <v>7450.74</v>
      </c>
      <c r="M39" s="44">
        <v>240.41</v>
      </c>
      <c r="N39" s="44">
        <v>4263.83</v>
      </c>
      <c r="O39" s="44">
        <v>5499.16</v>
      </c>
      <c r="P39" s="44">
        <v>15060.849999999997</v>
      </c>
      <c r="Q39" s="44">
        <v>4026.89</v>
      </c>
      <c r="R39" s="44">
        <v>11096.75</v>
      </c>
      <c r="S39" s="44">
        <v>22585.390000000003</v>
      </c>
      <c r="T39" s="44">
        <v>8660.92</v>
      </c>
      <c r="U39" s="44">
        <v>13704.56</v>
      </c>
      <c r="V39" s="25"/>
      <c r="W39" s="43">
        <f t="shared" si="7"/>
        <v>93850.76</v>
      </c>
      <c r="Y39" s="41"/>
      <c r="AA39" s="41"/>
    </row>
    <row r="40" spans="3:27" ht="18" hidden="1" customHeight="1" outlineLevel="3" x14ac:dyDescent="0.3">
      <c r="C40" s="22">
        <v>48715</v>
      </c>
      <c r="D40" s="1">
        <v>26</v>
      </c>
      <c r="E40" s="1" t="s">
        <v>73</v>
      </c>
      <c r="F40" s="2" t="s">
        <v>74</v>
      </c>
      <c r="G40" s="22"/>
      <c r="H40" s="42" t="s">
        <v>75</v>
      </c>
      <c r="J40" s="24">
        <v>0</v>
      </c>
      <c r="K40" s="24">
        <v>0</v>
      </c>
      <c r="L40" s="24">
        <v>0</v>
      </c>
      <c r="M40" s="44">
        <v>0</v>
      </c>
      <c r="N40" s="44">
        <v>0</v>
      </c>
      <c r="O40" s="44">
        <v>0</v>
      </c>
      <c r="P40" s="44">
        <v>0</v>
      </c>
      <c r="Q40" s="44">
        <v>3360</v>
      </c>
      <c r="R40" s="44">
        <v>0</v>
      </c>
      <c r="S40" s="44">
        <v>0</v>
      </c>
      <c r="T40" s="44">
        <v>5985</v>
      </c>
      <c r="U40" s="44">
        <v>3146</v>
      </c>
      <c r="V40" s="25"/>
      <c r="W40" s="43">
        <f t="shared" si="7"/>
        <v>12491</v>
      </c>
      <c r="Y40" s="41"/>
      <c r="AA40" s="41"/>
    </row>
    <row r="41" spans="3:27" ht="18" hidden="1" customHeight="1" outlineLevel="3" x14ac:dyDescent="0.3">
      <c r="C41" s="22">
        <v>48715</v>
      </c>
      <c r="D41" s="1">
        <v>28</v>
      </c>
      <c r="E41" s="1" t="s">
        <v>76</v>
      </c>
      <c r="F41" s="2" t="s">
        <v>77</v>
      </c>
      <c r="G41" s="22"/>
      <c r="H41" s="42" t="s">
        <v>78</v>
      </c>
      <c r="J41" s="24">
        <v>0</v>
      </c>
      <c r="K41" s="24">
        <v>0</v>
      </c>
      <c r="L41" s="24">
        <v>0</v>
      </c>
      <c r="M41" s="44">
        <v>0</v>
      </c>
      <c r="N41" s="44">
        <v>0</v>
      </c>
      <c r="O41" s="44">
        <v>2700</v>
      </c>
      <c r="P41" s="44">
        <v>0</v>
      </c>
      <c r="Q41" s="44">
        <v>2700</v>
      </c>
      <c r="R41" s="44">
        <v>0</v>
      </c>
      <c r="S41" s="44">
        <v>590.79999999999995</v>
      </c>
      <c r="T41" s="44">
        <v>0</v>
      </c>
      <c r="U41" s="44">
        <v>0</v>
      </c>
      <c r="V41" s="25"/>
      <c r="W41" s="43">
        <f t="shared" si="7"/>
        <v>5990.8</v>
      </c>
      <c r="Y41" s="41"/>
      <c r="AA41" s="41"/>
    </row>
    <row r="42" spans="3:27" ht="18" hidden="1" customHeight="1" outlineLevel="3" x14ac:dyDescent="0.3">
      <c r="C42" s="22">
        <v>48715</v>
      </c>
      <c r="D42" s="1">
        <v>29</v>
      </c>
      <c r="E42" s="1" t="s">
        <v>79</v>
      </c>
      <c r="F42" s="2" t="s">
        <v>80</v>
      </c>
      <c r="G42" s="22"/>
      <c r="H42" s="42" t="s">
        <v>81</v>
      </c>
      <c r="J42" s="24">
        <v>0</v>
      </c>
      <c r="K42" s="24">
        <v>0</v>
      </c>
      <c r="L42" s="24">
        <v>0</v>
      </c>
      <c r="M42" s="44">
        <v>0</v>
      </c>
      <c r="N42" s="44">
        <v>0</v>
      </c>
      <c r="O42" s="44">
        <v>0</v>
      </c>
      <c r="P42" s="44">
        <v>0</v>
      </c>
      <c r="Q42" s="44">
        <v>0</v>
      </c>
      <c r="R42" s="44">
        <v>0</v>
      </c>
      <c r="S42" s="44">
        <v>0</v>
      </c>
      <c r="T42" s="44">
        <v>0</v>
      </c>
      <c r="U42" s="44">
        <v>0</v>
      </c>
      <c r="V42" s="25"/>
      <c r="W42" s="43">
        <f t="shared" si="7"/>
        <v>0</v>
      </c>
      <c r="Y42" s="41"/>
      <c r="AA42" s="41"/>
    </row>
    <row r="43" spans="3:27" ht="18" hidden="1" customHeight="1" outlineLevel="3" x14ac:dyDescent="0.3">
      <c r="C43" s="22">
        <v>48715</v>
      </c>
      <c r="D43" s="1">
        <v>30</v>
      </c>
      <c r="E43" s="1" t="s">
        <v>82</v>
      </c>
      <c r="F43" s="2" t="s">
        <v>83</v>
      </c>
      <c r="G43" s="22"/>
      <c r="H43" s="42" t="s">
        <v>84</v>
      </c>
      <c r="J43" s="24">
        <v>0</v>
      </c>
      <c r="K43" s="24">
        <v>0</v>
      </c>
      <c r="L43" s="24">
        <v>0</v>
      </c>
      <c r="M43" s="44">
        <v>0</v>
      </c>
      <c r="N43" s="44">
        <v>430</v>
      </c>
      <c r="O43" s="44">
        <v>517</v>
      </c>
      <c r="P43" s="44">
        <v>719</v>
      </c>
      <c r="Q43" s="44">
        <v>1239</v>
      </c>
      <c r="R43" s="44">
        <v>2300</v>
      </c>
      <c r="S43" s="44">
        <v>5274</v>
      </c>
      <c r="T43" s="44">
        <v>2224.3000000000002</v>
      </c>
      <c r="U43" s="44">
        <v>1160</v>
      </c>
      <c r="V43" s="25"/>
      <c r="W43" s="43">
        <f t="shared" si="7"/>
        <v>13863.3</v>
      </c>
      <c r="Y43" s="41"/>
      <c r="AA43" s="41"/>
    </row>
    <row r="44" spans="3:27" ht="18" hidden="1" customHeight="1" outlineLevel="3" x14ac:dyDescent="0.3">
      <c r="C44" s="22">
        <v>48715</v>
      </c>
      <c r="D44" s="1">
        <v>32</v>
      </c>
      <c r="E44" s="1" t="s">
        <v>85</v>
      </c>
      <c r="F44" s="2" t="s">
        <v>86</v>
      </c>
      <c r="G44" s="22"/>
      <c r="H44" s="46" t="s">
        <v>87</v>
      </c>
      <c r="J44" s="24">
        <v>0</v>
      </c>
      <c r="K44" s="24">
        <v>0</v>
      </c>
      <c r="L44" s="24">
        <v>0</v>
      </c>
      <c r="M44" s="44">
        <v>0</v>
      </c>
      <c r="N44" s="44">
        <v>5473.8</v>
      </c>
      <c r="O44" s="44">
        <v>5126</v>
      </c>
      <c r="P44" s="44">
        <v>0</v>
      </c>
      <c r="Q44" s="44">
        <v>21875.3</v>
      </c>
      <c r="R44" s="44">
        <v>26307.96</v>
      </c>
      <c r="S44" s="44">
        <v>0</v>
      </c>
      <c r="T44" s="44">
        <v>0</v>
      </c>
      <c r="U44" s="44">
        <v>0</v>
      </c>
      <c r="V44" s="25"/>
      <c r="W44" s="43">
        <f t="shared" si="7"/>
        <v>58783.06</v>
      </c>
      <c r="Y44" s="41"/>
      <c r="AA44" s="41"/>
    </row>
    <row r="45" spans="3:27" ht="18" hidden="1" customHeight="1" outlineLevel="3" x14ac:dyDescent="0.3">
      <c r="C45" s="22">
        <v>48715</v>
      </c>
      <c r="D45" s="1">
        <v>51</v>
      </c>
      <c r="E45" s="1" t="s">
        <v>88</v>
      </c>
      <c r="F45" s="2" t="s">
        <v>89</v>
      </c>
      <c r="G45" s="22"/>
      <c r="H45" s="46" t="s">
        <v>90</v>
      </c>
      <c r="J45" s="24">
        <v>5850</v>
      </c>
      <c r="K45" s="24">
        <v>0</v>
      </c>
      <c r="L45" s="24">
        <v>0</v>
      </c>
      <c r="M45" s="44">
        <v>0</v>
      </c>
      <c r="N45" s="44">
        <v>0</v>
      </c>
      <c r="O45" s="44">
        <v>0</v>
      </c>
      <c r="P45" s="44">
        <v>0</v>
      </c>
      <c r="Q45" s="44">
        <v>0</v>
      </c>
      <c r="R45" s="44">
        <v>0</v>
      </c>
      <c r="S45" s="44">
        <v>475</v>
      </c>
      <c r="T45" s="44">
        <v>0</v>
      </c>
      <c r="U45" s="44">
        <v>0</v>
      </c>
      <c r="V45" s="25"/>
      <c r="W45" s="43">
        <f t="shared" si="7"/>
        <v>6325</v>
      </c>
      <c r="Y45" s="41"/>
      <c r="AA45" s="41"/>
    </row>
    <row r="46" spans="3:27" ht="18" hidden="1" customHeight="1" outlineLevel="3" x14ac:dyDescent="0.3">
      <c r="C46" s="22">
        <v>48715</v>
      </c>
      <c r="D46" s="1">
        <v>33</v>
      </c>
      <c r="E46" s="1" t="s">
        <v>91</v>
      </c>
      <c r="F46" s="2" t="s">
        <v>92</v>
      </c>
      <c r="G46" s="22"/>
      <c r="H46" s="46" t="s">
        <v>93</v>
      </c>
      <c r="J46" s="24">
        <v>0</v>
      </c>
      <c r="K46" s="24">
        <v>0</v>
      </c>
      <c r="L46" s="24">
        <v>0</v>
      </c>
      <c r="M46" s="44">
        <v>0</v>
      </c>
      <c r="N46" s="44">
        <v>0</v>
      </c>
      <c r="O46" s="44">
        <v>0</v>
      </c>
      <c r="P46" s="44">
        <v>2425</v>
      </c>
      <c r="Q46" s="44">
        <v>0</v>
      </c>
      <c r="R46" s="44">
        <v>500</v>
      </c>
      <c r="S46" s="44">
        <v>0</v>
      </c>
      <c r="T46" s="44">
        <v>0</v>
      </c>
      <c r="U46" s="44">
        <v>0</v>
      </c>
      <c r="V46" s="25"/>
      <c r="W46" s="43">
        <f t="shared" si="7"/>
        <v>2925</v>
      </c>
      <c r="Y46" s="41"/>
      <c r="AA46" s="41"/>
    </row>
    <row r="47" spans="3:27" ht="18" hidden="1" customHeight="1" outlineLevel="3" x14ac:dyDescent="0.3">
      <c r="C47" s="22">
        <v>48715</v>
      </c>
      <c r="D47" s="1">
        <v>34</v>
      </c>
      <c r="E47" s="1" t="s">
        <v>94</v>
      </c>
      <c r="F47" s="2" t="s">
        <v>95</v>
      </c>
      <c r="G47" s="22"/>
      <c r="H47" s="46" t="s">
        <v>96</v>
      </c>
      <c r="J47" s="24">
        <v>2238.44</v>
      </c>
      <c r="K47" s="24">
        <v>0</v>
      </c>
      <c r="L47" s="24">
        <v>1374.1299999999999</v>
      </c>
      <c r="M47" s="44">
        <v>3493.5499999999997</v>
      </c>
      <c r="N47" s="44">
        <v>1999.64</v>
      </c>
      <c r="O47" s="44">
        <v>1031.29</v>
      </c>
      <c r="P47" s="44">
        <v>2055.83</v>
      </c>
      <c r="Q47" s="44">
        <v>1373.13</v>
      </c>
      <c r="R47" s="44">
        <v>1618.76</v>
      </c>
      <c r="S47" s="44">
        <v>2855.94</v>
      </c>
      <c r="T47" s="44">
        <v>3098.59</v>
      </c>
      <c r="U47" s="44">
        <v>3496.63</v>
      </c>
      <c r="V47" s="25"/>
      <c r="W47" s="43">
        <f t="shared" si="7"/>
        <v>24635.93</v>
      </c>
      <c r="Y47" s="41"/>
      <c r="AA47" s="41"/>
    </row>
    <row r="48" spans="3:27" ht="18" hidden="1" customHeight="1" outlineLevel="3" x14ac:dyDescent="0.3">
      <c r="C48" s="22">
        <v>48715</v>
      </c>
      <c r="D48" s="1">
        <v>35</v>
      </c>
      <c r="E48" s="1" t="s">
        <v>97</v>
      </c>
      <c r="F48" s="2" t="s">
        <v>98</v>
      </c>
      <c r="G48" s="22"/>
      <c r="H48" s="46" t="s">
        <v>99</v>
      </c>
      <c r="J48" s="24">
        <v>0</v>
      </c>
      <c r="K48" s="24">
        <v>0</v>
      </c>
      <c r="L48" s="24">
        <v>0</v>
      </c>
      <c r="M48" s="44">
        <v>0</v>
      </c>
      <c r="N48" s="44">
        <v>358.8</v>
      </c>
      <c r="O48" s="44">
        <v>0</v>
      </c>
      <c r="P48" s="44">
        <v>0</v>
      </c>
      <c r="Q48" s="44">
        <v>0</v>
      </c>
      <c r="R48" s="44">
        <v>2270.2199999999998</v>
      </c>
      <c r="S48" s="44">
        <v>0</v>
      </c>
      <c r="T48" s="44">
        <v>0</v>
      </c>
      <c r="U48" s="44">
        <v>0</v>
      </c>
      <c r="V48" s="25"/>
      <c r="W48" s="43">
        <f t="shared" si="7"/>
        <v>2629.02</v>
      </c>
      <c r="Y48" s="41"/>
      <c r="AA48" s="41"/>
    </row>
    <row r="49" spans="3:27" ht="18" hidden="1" customHeight="1" outlineLevel="3" x14ac:dyDescent="0.3">
      <c r="C49" s="22">
        <v>48715</v>
      </c>
      <c r="D49" s="1">
        <v>36</v>
      </c>
      <c r="E49" s="1" t="s">
        <v>100</v>
      </c>
      <c r="F49" s="2" t="s">
        <v>101</v>
      </c>
      <c r="G49" s="22"/>
      <c r="H49" s="46" t="s">
        <v>102</v>
      </c>
      <c r="J49" s="24">
        <v>0</v>
      </c>
      <c r="K49" s="24">
        <v>0</v>
      </c>
      <c r="L49" s="24">
        <v>0</v>
      </c>
      <c r="M49" s="44">
        <v>0</v>
      </c>
      <c r="N49" s="44">
        <v>0</v>
      </c>
      <c r="O49" s="44">
        <v>0</v>
      </c>
      <c r="P49" s="44">
        <v>0</v>
      </c>
      <c r="Q49" s="44">
        <v>0</v>
      </c>
      <c r="R49" s="44">
        <v>0</v>
      </c>
      <c r="S49" s="44">
        <v>0</v>
      </c>
      <c r="T49" s="44">
        <v>0</v>
      </c>
      <c r="U49" s="44">
        <v>0</v>
      </c>
      <c r="V49" s="25"/>
      <c r="W49" s="43">
        <f t="shared" si="7"/>
        <v>0</v>
      </c>
      <c r="Y49" s="41"/>
      <c r="AA49" s="41"/>
    </row>
    <row r="50" spans="3:27" ht="18" hidden="1" customHeight="1" outlineLevel="3" x14ac:dyDescent="0.3">
      <c r="C50" s="22">
        <v>48715</v>
      </c>
      <c r="D50" s="1">
        <v>38</v>
      </c>
      <c r="E50" s="1" t="s">
        <v>103</v>
      </c>
      <c r="F50" s="2" t="s">
        <v>104</v>
      </c>
      <c r="G50" s="22"/>
      <c r="H50" s="46" t="s">
        <v>105</v>
      </c>
      <c r="J50" s="24">
        <v>37334.020000000004</v>
      </c>
      <c r="K50" s="24">
        <v>24999.02</v>
      </c>
      <c r="L50" s="24">
        <v>24999.02</v>
      </c>
      <c r="M50" s="44">
        <v>24999.02</v>
      </c>
      <c r="N50" s="44">
        <v>25189.02</v>
      </c>
      <c r="O50" s="44">
        <v>25189.02</v>
      </c>
      <c r="P50" s="44">
        <v>24999.02</v>
      </c>
      <c r="Q50" s="44">
        <v>24999.02</v>
      </c>
      <c r="R50" s="44">
        <v>29989.02</v>
      </c>
      <c r="S50" s="44">
        <v>24999.02</v>
      </c>
      <c r="T50" s="44">
        <v>27446.58</v>
      </c>
      <c r="U50" s="44">
        <v>27446.58</v>
      </c>
      <c r="V50" s="25"/>
      <c r="W50" s="43">
        <f t="shared" si="7"/>
        <v>322588.36</v>
      </c>
      <c r="Y50" s="41"/>
      <c r="AA50" s="41"/>
    </row>
    <row r="51" spans="3:27" ht="18" hidden="1" customHeight="1" outlineLevel="3" x14ac:dyDescent="0.3">
      <c r="C51" s="22">
        <v>48715</v>
      </c>
      <c r="D51" s="1">
        <v>53</v>
      </c>
      <c r="E51" s="1" t="s">
        <v>106</v>
      </c>
      <c r="F51" s="2" t="s">
        <v>107</v>
      </c>
      <c r="G51" s="22"/>
      <c r="H51" s="46" t="s">
        <v>108</v>
      </c>
      <c r="J51" s="24">
        <v>0</v>
      </c>
      <c r="K51" s="24">
        <v>10879</v>
      </c>
      <c r="L51" s="24">
        <v>0</v>
      </c>
      <c r="M51" s="44">
        <v>0</v>
      </c>
      <c r="N51" s="44">
        <v>22459.5</v>
      </c>
      <c r="O51" s="44">
        <v>7747</v>
      </c>
      <c r="P51" s="44">
        <v>39242</v>
      </c>
      <c r="Q51" s="44">
        <v>7497</v>
      </c>
      <c r="R51" s="44">
        <v>3470</v>
      </c>
      <c r="S51" s="44">
        <v>3154</v>
      </c>
      <c r="T51" s="44">
        <v>2838</v>
      </c>
      <c r="U51" s="44">
        <v>0</v>
      </c>
      <c r="V51" s="25"/>
      <c r="W51" s="43">
        <f t="shared" si="7"/>
        <v>97286.5</v>
      </c>
      <c r="Y51" s="41"/>
      <c r="AA51" s="41"/>
    </row>
    <row r="52" spans="3:27" ht="18" hidden="1" customHeight="1" outlineLevel="3" x14ac:dyDescent="0.3">
      <c r="C52" s="22">
        <v>48715</v>
      </c>
      <c r="D52" s="1">
        <v>54</v>
      </c>
      <c r="E52" s="1" t="s">
        <v>109</v>
      </c>
      <c r="F52" s="2" t="s">
        <v>110</v>
      </c>
      <c r="G52" s="22"/>
      <c r="H52" s="46" t="s">
        <v>111</v>
      </c>
      <c r="J52" s="24">
        <v>0</v>
      </c>
      <c r="K52" s="24">
        <v>0</v>
      </c>
      <c r="L52" s="24">
        <v>0</v>
      </c>
      <c r="M52" s="44">
        <v>0</v>
      </c>
      <c r="N52" s="44">
        <v>0</v>
      </c>
      <c r="O52" s="44">
        <v>0</v>
      </c>
      <c r="P52" s="44">
        <v>0</v>
      </c>
      <c r="Q52" s="44">
        <v>0</v>
      </c>
      <c r="R52" s="44">
        <v>0</v>
      </c>
      <c r="S52" s="44">
        <v>0</v>
      </c>
      <c r="T52" s="44">
        <v>0</v>
      </c>
      <c r="U52" s="44">
        <v>0</v>
      </c>
      <c r="V52" s="25"/>
      <c r="W52" s="43">
        <f t="shared" si="7"/>
        <v>0</v>
      </c>
      <c r="Y52" s="41"/>
      <c r="AA52" s="41"/>
    </row>
    <row r="53" spans="3:27" ht="18" customHeight="1" outlineLevel="2" collapsed="1" x14ac:dyDescent="0.3">
      <c r="C53" s="37"/>
      <c r="D53" s="37"/>
      <c r="E53" s="37"/>
      <c r="F53" s="2" t="s">
        <v>28</v>
      </c>
      <c r="G53" s="37"/>
      <c r="H53" s="38" t="s">
        <v>112</v>
      </c>
      <c r="J53" s="39">
        <f>SUM(J54:J56)</f>
        <v>29500</v>
      </c>
      <c r="K53" s="39">
        <f>SUM(K54:K56)</f>
        <v>29000</v>
      </c>
      <c r="L53" s="39">
        <f t="shared" ref="L53:U53" si="8">SUM(L54:L56)</f>
        <v>29000</v>
      </c>
      <c r="M53" s="39">
        <f t="shared" si="8"/>
        <v>29000</v>
      </c>
      <c r="N53" s="39">
        <f t="shared" si="8"/>
        <v>29000</v>
      </c>
      <c r="O53" s="39">
        <f t="shared" si="8"/>
        <v>29000</v>
      </c>
      <c r="P53" s="39">
        <f t="shared" si="8"/>
        <v>29000</v>
      </c>
      <c r="Q53" s="39">
        <f t="shared" si="8"/>
        <v>29000</v>
      </c>
      <c r="R53" s="39">
        <f t="shared" si="8"/>
        <v>29000</v>
      </c>
      <c r="S53" s="39">
        <f t="shared" si="8"/>
        <v>34000</v>
      </c>
      <c r="T53" s="39">
        <f t="shared" si="8"/>
        <v>34500</v>
      </c>
      <c r="U53" s="39">
        <f t="shared" si="8"/>
        <v>34500</v>
      </c>
      <c r="V53" s="40"/>
      <c r="W53" s="39">
        <f>SUM(W54:W56)</f>
        <v>364500</v>
      </c>
      <c r="Y53" s="41"/>
      <c r="AA53" s="41"/>
    </row>
    <row r="54" spans="3:27" ht="18" hidden="1" customHeight="1" outlineLevel="3" x14ac:dyDescent="0.3">
      <c r="C54" s="22">
        <v>48715</v>
      </c>
      <c r="D54" s="1">
        <v>1</v>
      </c>
      <c r="E54" s="1" t="s">
        <v>113</v>
      </c>
      <c r="F54" s="2" t="s">
        <v>114</v>
      </c>
      <c r="G54" s="22"/>
      <c r="H54" s="47" t="s">
        <v>115</v>
      </c>
      <c r="J54" s="24">
        <v>4500</v>
      </c>
      <c r="K54" s="24">
        <v>4000</v>
      </c>
      <c r="L54" s="24">
        <v>4000</v>
      </c>
      <c r="M54" s="44">
        <v>4000</v>
      </c>
      <c r="N54" s="44">
        <v>4000</v>
      </c>
      <c r="O54" s="44">
        <v>4000</v>
      </c>
      <c r="P54" s="44">
        <v>4000</v>
      </c>
      <c r="Q54" s="44">
        <v>4000</v>
      </c>
      <c r="R54" s="44">
        <v>4000</v>
      </c>
      <c r="S54" s="44">
        <v>4000</v>
      </c>
      <c r="T54" s="44">
        <v>4500</v>
      </c>
      <c r="U54" s="44">
        <v>4500</v>
      </c>
      <c r="V54" s="25"/>
      <c r="W54" s="43">
        <f t="shared" ref="W54:W56" si="9">SUM(J54:U54)</f>
        <v>49500</v>
      </c>
      <c r="Y54" s="41"/>
      <c r="AA54" s="41"/>
    </row>
    <row r="55" spans="3:27" ht="18" hidden="1" customHeight="1" outlineLevel="3" x14ac:dyDescent="0.3">
      <c r="C55" s="22">
        <v>48715</v>
      </c>
      <c r="D55" s="1">
        <v>9</v>
      </c>
      <c r="E55" s="1" t="s">
        <v>116</v>
      </c>
      <c r="F55" s="2" t="s">
        <v>117</v>
      </c>
      <c r="G55" s="22"/>
      <c r="H55" s="42" t="s">
        <v>118</v>
      </c>
      <c r="J55" s="24">
        <v>25000</v>
      </c>
      <c r="K55" s="24">
        <v>25000</v>
      </c>
      <c r="L55" s="24">
        <v>25000</v>
      </c>
      <c r="M55" s="44">
        <v>25000</v>
      </c>
      <c r="N55" s="44">
        <v>25000</v>
      </c>
      <c r="O55" s="44">
        <v>25000</v>
      </c>
      <c r="P55" s="44">
        <v>25000</v>
      </c>
      <c r="Q55" s="44">
        <v>25000</v>
      </c>
      <c r="R55" s="44">
        <v>25000</v>
      </c>
      <c r="S55" s="44">
        <v>30000</v>
      </c>
      <c r="T55" s="44">
        <v>30000</v>
      </c>
      <c r="U55" s="44">
        <v>30000</v>
      </c>
      <c r="V55" s="25"/>
      <c r="W55" s="43">
        <f t="shared" si="9"/>
        <v>315000</v>
      </c>
      <c r="Y55" s="41"/>
      <c r="AA55" s="41"/>
    </row>
    <row r="56" spans="3:27" ht="18" hidden="1" customHeight="1" outlineLevel="3" x14ac:dyDescent="0.3">
      <c r="F56" s="2" t="s">
        <v>28</v>
      </c>
      <c r="H56" s="42"/>
      <c r="J56" s="48">
        <v>0</v>
      </c>
      <c r="K56" s="48">
        <v>0</v>
      </c>
      <c r="L56" s="48">
        <v>0</v>
      </c>
      <c r="M56" s="49">
        <v>0</v>
      </c>
      <c r="N56" s="49">
        <v>0</v>
      </c>
      <c r="O56" s="49">
        <v>0</v>
      </c>
      <c r="P56" s="49">
        <v>0</v>
      </c>
      <c r="Q56" s="49">
        <v>0</v>
      </c>
      <c r="R56" s="49">
        <v>0</v>
      </c>
      <c r="S56" s="49">
        <v>0</v>
      </c>
      <c r="T56" s="49">
        <v>0</v>
      </c>
      <c r="U56" s="49">
        <v>0</v>
      </c>
      <c r="V56" s="25"/>
      <c r="W56" s="43">
        <f t="shared" si="9"/>
        <v>0</v>
      </c>
      <c r="Y56" s="41"/>
      <c r="AA56" s="41"/>
    </row>
    <row r="57" spans="3:27" ht="18" customHeight="1" outlineLevel="2" collapsed="1" x14ac:dyDescent="0.3">
      <c r="C57" s="37"/>
      <c r="D57" s="37"/>
      <c r="E57" s="37"/>
      <c r="F57" s="2" t="s">
        <v>28</v>
      </c>
      <c r="G57" s="37"/>
      <c r="H57" s="38" t="s">
        <v>119</v>
      </c>
      <c r="J57" s="39">
        <f>SUM(J58:J59)</f>
        <v>0</v>
      </c>
      <c r="K57" s="39">
        <f t="shared" ref="K57:U57" si="10">SUM(K58:K59)</f>
        <v>0</v>
      </c>
      <c r="L57" s="39">
        <f t="shared" si="10"/>
        <v>0</v>
      </c>
      <c r="M57" s="39">
        <f t="shared" si="10"/>
        <v>0</v>
      </c>
      <c r="N57" s="39">
        <f t="shared" si="10"/>
        <v>0</v>
      </c>
      <c r="O57" s="39">
        <f t="shared" si="10"/>
        <v>2000</v>
      </c>
      <c r="P57" s="39">
        <f t="shared" si="10"/>
        <v>2000</v>
      </c>
      <c r="Q57" s="39">
        <f t="shared" si="10"/>
        <v>2000</v>
      </c>
      <c r="R57" s="39">
        <f t="shared" si="10"/>
        <v>2000</v>
      </c>
      <c r="S57" s="39">
        <f t="shared" si="10"/>
        <v>2000</v>
      </c>
      <c r="T57" s="39">
        <f t="shared" si="10"/>
        <v>2000</v>
      </c>
      <c r="U57" s="39">
        <f t="shared" si="10"/>
        <v>460</v>
      </c>
      <c r="V57" s="40"/>
      <c r="W57" s="39">
        <f>SUM(W58:W59)</f>
        <v>12460</v>
      </c>
      <c r="Y57" s="41"/>
      <c r="AA57" s="41"/>
    </row>
    <row r="58" spans="3:27" ht="18" hidden="1" customHeight="1" outlineLevel="3" x14ac:dyDescent="0.3">
      <c r="C58" s="22">
        <v>48715</v>
      </c>
      <c r="D58" s="1">
        <v>27</v>
      </c>
      <c r="E58" s="1" t="s">
        <v>120</v>
      </c>
      <c r="F58" s="2" t="s">
        <v>121</v>
      </c>
      <c r="G58" s="22"/>
      <c r="H58" s="42" t="s">
        <v>122</v>
      </c>
      <c r="J58" s="24">
        <v>0</v>
      </c>
      <c r="K58" s="24">
        <v>0</v>
      </c>
      <c r="L58" s="24">
        <v>0</v>
      </c>
      <c r="M58" s="44">
        <v>0</v>
      </c>
      <c r="N58" s="44">
        <v>0</v>
      </c>
      <c r="O58" s="44">
        <v>2000</v>
      </c>
      <c r="P58" s="44">
        <v>2000</v>
      </c>
      <c r="Q58" s="44">
        <v>2000</v>
      </c>
      <c r="R58" s="44">
        <v>2000</v>
      </c>
      <c r="S58" s="44">
        <v>2000</v>
      </c>
      <c r="T58" s="44">
        <v>2000</v>
      </c>
      <c r="U58" s="44">
        <v>460</v>
      </c>
      <c r="V58" s="25"/>
      <c r="W58" s="43">
        <f t="shared" ref="W58:W59" si="11">SUM(J58:U58)</f>
        <v>12460</v>
      </c>
      <c r="Y58" s="41"/>
      <c r="AA58" s="41"/>
    </row>
    <row r="59" spans="3:27" ht="18" hidden="1" customHeight="1" outlineLevel="3" x14ac:dyDescent="0.3">
      <c r="F59" s="2" t="s">
        <v>28</v>
      </c>
      <c r="H59" s="42"/>
      <c r="J59" s="24">
        <v>0</v>
      </c>
      <c r="K59" s="24">
        <v>0</v>
      </c>
      <c r="L59" s="24">
        <v>0</v>
      </c>
      <c r="M59" s="44">
        <v>0</v>
      </c>
      <c r="N59" s="44">
        <v>0</v>
      </c>
      <c r="O59" s="44">
        <v>0</v>
      </c>
      <c r="P59" s="44">
        <v>0</v>
      </c>
      <c r="Q59" s="44">
        <v>0</v>
      </c>
      <c r="R59" s="44">
        <v>0</v>
      </c>
      <c r="S59" s="44">
        <v>0</v>
      </c>
      <c r="T59" s="44">
        <v>0</v>
      </c>
      <c r="U59" s="44">
        <v>0</v>
      </c>
      <c r="V59" s="25"/>
      <c r="W59" s="43">
        <f t="shared" si="11"/>
        <v>0</v>
      </c>
      <c r="Y59" s="41"/>
      <c r="AA59" s="41"/>
    </row>
    <row r="60" spans="3:27" ht="18" customHeight="1" outlineLevel="2" collapsed="1" x14ac:dyDescent="0.3">
      <c r="C60" s="37"/>
      <c r="D60" s="37"/>
      <c r="E60" s="37"/>
      <c r="F60" s="2" t="s">
        <v>28</v>
      </c>
      <c r="G60" s="37"/>
      <c r="H60" s="38" t="s">
        <v>123</v>
      </c>
      <c r="J60" s="39">
        <f>SUM(J61:J69)</f>
        <v>17062.88</v>
      </c>
      <c r="K60" s="39">
        <f t="shared" ref="K60:U60" si="12">SUM(K61:K69)</f>
        <v>260306.62</v>
      </c>
      <c r="L60" s="39">
        <f t="shared" si="12"/>
        <v>530420.17999999993</v>
      </c>
      <c r="M60" s="39">
        <f t="shared" si="12"/>
        <v>284409.76999999996</v>
      </c>
      <c r="N60" s="39">
        <f>SUM(N61:N69)</f>
        <v>272514.97000000003</v>
      </c>
      <c r="O60" s="39">
        <f t="shared" si="12"/>
        <v>76291.53</v>
      </c>
      <c r="P60" s="39">
        <f t="shared" si="12"/>
        <v>268731.06</v>
      </c>
      <c r="Q60" s="39">
        <f t="shared" si="12"/>
        <v>662328.06000000006</v>
      </c>
      <c r="R60" s="39">
        <f t="shared" si="12"/>
        <v>430522.25</v>
      </c>
      <c r="S60" s="39">
        <f t="shared" si="12"/>
        <v>325845.73</v>
      </c>
      <c r="T60" s="39">
        <f t="shared" si="12"/>
        <v>548726.07000000007</v>
      </c>
      <c r="U60" s="39">
        <f t="shared" si="12"/>
        <v>430816.54000000004</v>
      </c>
      <c r="V60" s="40"/>
      <c r="W60" s="39">
        <f>SUM(W61:W69)</f>
        <v>4107975.6599999992</v>
      </c>
      <c r="X60" s="3" t="s">
        <v>124</v>
      </c>
      <c r="Y60" s="41"/>
      <c r="AA60" s="41"/>
    </row>
    <row r="61" spans="3:27" ht="18" hidden="1" customHeight="1" outlineLevel="3" x14ac:dyDescent="0.3">
      <c r="C61" s="22">
        <v>48715</v>
      </c>
      <c r="D61" s="1">
        <v>39</v>
      </c>
      <c r="E61" s="1" t="s">
        <v>125</v>
      </c>
      <c r="F61" s="2" t="s">
        <v>126</v>
      </c>
      <c r="G61" s="22"/>
      <c r="H61" s="47" t="s">
        <v>127</v>
      </c>
      <c r="J61" s="24">
        <v>0</v>
      </c>
      <c r="K61" s="24">
        <v>253452.58</v>
      </c>
      <c r="L61" s="24">
        <v>520420.18</v>
      </c>
      <c r="M61" s="44">
        <v>261022.38999999998</v>
      </c>
      <c r="N61" s="44">
        <v>254546.08000000002</v>
      </c>
      <c r="O61" s="44">
        <v>0</v>
      </c>
      <c r="P61" s="44">
        <v>238271.26</v>
      </c>
      <c r="Q61" s="44">
        <v>600333.64</v>
      </c>
      <c r="R61" s="44">
        <v>269481.58999999997</v>
      </c>
      <c r="S61" s="44">
        <v>295049.49</v>
      </c>
      <c r="T61" s="44">
        <v>303579.3</v>
      </c>
      <c r="U61" s="44">
        <v>305500.98</v>
      </c>
      <c r="V61" s="25"/>
      <c r="W61" s="43">
        <f t="shared" ref="W61:W69" si="13">SUM(J61:U61)</f>
        <v>3301657.4899999998</v>
      </c>
      <c r="Y61" s="41"/>
      <c r="AA61" s="41"/>
    </row>
    <row r="62" spans="3:27" ht="18" hidden="1" customHeight="1" outlineLevel="3" x14ac:dyDescent="0.3">
      <c r="C62" s="22">
        <v>48717</v>
      </c>
      <c r="D62" s="1">
        <v>40</v>
      </c>
      <c r="E62" s="1" t="s">
        <v>128</v>
      </c>
      <c r="F62" s="2" t="s">
        <v>129</v>
      </c>
      <c r="G62" s="22"/>
      <c r="H62" s="42" t="s">
        <v>130</v>
      </c>
      <c r="J62" s="48">
        <v>0</v>
      </c>
      <c r="K62" s="48">
        <v>0</v>
      </c>
      <c r="L62" s="48">
        <v>0</v>
      </c>
      <c r="M62" s="48">
        <v>0</v>
      </c>
      <c r="N62" s="49">
        <v>0</v>
      </c>
      <c r="O62" s="49">
        <v>0</v>
      </c>
      <c r="P62" s="49">
        <v>0</v>
      </c>
      <c r="Q62" s="49">
        <v>0</v>
      </c>
      <c r="R62" s="49">
        <v>0</v>
      </c>
      <c r="S62" s="49">
        <v>0</v>
      </c>
      <c r="T62" s="49">
        <v>155286.97</v>
      </c>
      <c r="U62" s="49">
        <v>113378.33</v>
      </c>
      <c r="V62" s="25"/>
      <c r="W62" s="50">
        <f t="shared" si="13"/>
        <v>268665.3</v>
      </c>
      <c r="Y62" s="41"/>
    </row>
    <row r="63" spans="3:27" ht="18" hidden="1" customHeight="1" outlineLevel="3" x14ac:dyDescent="0.3">
      <c r="C63" s="22">
        <v>48717</v>
      </c>
      <c r="D63" s="1">
        <v>41</v>
      </c>
      <c r="E63" s="1" t="s">
        <v>131</v>
      </c>
      <c r="F63" s="2" t="s">
        <v>132</v>
      </c>
      <c r="G63" s="22"/>
      <c r="H63" s="46" t="s">
        <v>133</v>
      </c>
      <c r="J63" s="48">
        <v>0</v>
      </c>
      <c r="K63" s="48">
        <v>0</v>
      </c>
      <c r="L63" s="48">
        <v>0</v>
      </c>
      <c r="M63" s="49">
        <v>0</v>
      </c>
      <c r="N63" s="49">
        <v>0</v>
      </c>
      <c r="O63" s="49">
        <v>20774.16</v>
      </c>
      <c r="P63" s="49">
        <v>0</v>
      </c>
      <c r="Q63" s="49">
        <v>54595.13</v>
      </c>
      <c r="R63" s="49">
        <v>39680.71</v>
      </c>
      <c r="S63" s="49">
        <v>3629.35</v>
      </c>
      <c r="T63" s="49">
        <v>72778.77</v>
      </c>
      <c r="U63" s="49">
        <v>5956.82</v>
      </c>
      <c r="V63" s="25"/>
      <c r="W63" s="50">
        <f t="shared" si="13"/>
        <v>197414.94</v>
      </c>
      <c r="Y63" s="41"/>
    </row>
    <row r="64" spans="3:27" ht="18" hidden="1" customHeight="1" outlineLevel="3" x14ac:dyDescent="0.3">
      <c r="C64" s="22">
        <v>48715</v>
      </c>
      <c r="D64" s="1">
        <v>42</v>
      </c>
      <c r="E64" s="1" t="s">
        <v>134</v>
      </c>
      <c r="F64" s="2" t="s">
        <v>135</v>
      </c>
      <c r="G64" s="22"/>
      <c r="H64" s="42" t="s">
        <v>136</v>
      </c>
      <c r="J64" s="48">
        <v>0</v>
      </c>
      <c r="K64" s="48">
        <v>50</v>
      </c>
      <c r="L64" s="48">
        <v>300</v>
      </c>
      <c r="M64" s="48">
        <v>100</v>
      </c>
      <c r="N64" s="49">
        <v>0</v>
      </c>
      <c r="O64" s="49">
        <v>200</v>
      </c>
      <c r="P64" s="49">
        <v>698.2</v>
      </c>
      <c r="Q64" s="49">
        <v>498</v>
      </c>
      <c r="R64" s="49">
        <v>3649.8</v>
      </c>
      <c r="S64" s="49">
        <v>4504.83</v>
      </c>
      <c r="T64" s="49">
        <v>5679.78</v>
      </c>
      <c r="U64" s="49">
        <v>3384.77</v>
      </c>
      <c r="V64" s="25"/>
      <c r="W64" s="50">
        <f t="shared" si="13"/>
        <v>19065.38</v>
      </c>
      <c r="Y64" s="41"/>
    </row>
    <row r="65" spans="3:27" ht="18" hidden="1" customHeight="1" outlineLevel="3" x14ac:dyDescent="0.3">
      <c r="C65" s="22">
        <v>48717</v>
      </c>
      <c r="D65" s="1">
        <v>46</v>
      </c>
      <c r="E65" s="1" t="s">
        <v>137</v>
      </c>
      <c r="F65" s="2" t="s">
        <v>138</v>
      </c>
      <c r="G65" s="22"/>
      <c r="H65" s="42" t="s">
        <v>139</v>
      </c>
      <c r="J65" s="48">
        <v>0</v>
      </c>
      <c r="K65" s="48">
        <v>0</v>
      </c>
      <c r="L65" s="48">
        <v>0</v>
      </c>
      <c r="M65" s="48">
        <v>0</v>
      </c>
      <c r="N65" s="49">
        <v>0</v>
      </c>
      <c r="O65" s="49">
        <v>0</v>
      </c>
      <c r="P65" s="49">
        <v>0</v>
      </c>
      <c r="Q65" s="49">
        <v>0</v>
      </c>
      <c r="R65" s="49">
        <v>0</v>
      </c>
      <c r="S65" s="49">
        <v>0</v>
      </c>
      <c r="T65" s="49">
        <v>0</v>
      </c>
      <c r="U65" s="49">
        <v>0</v>
      </c>
      <c r="V65" s="25"/>
      <c r="W65" s="50">
        <f t="shared" si="13"/>
        <v>0</v>
      </c>
      <c r="Y65" s="41"/>
    </row>
    <row r="66" spans="3:27" ht="18" hidden="1" customHeight="1" outlineLevel="3" x14ac:dyDescent="0.3">
      <c r="C66" s="22">
        <v>48717</v>
      </c>
      <c r="D66" s="1">
        <v>47</v>
      </c>
      <c r="E66" s="1" t="s">
        <v>140</v>
      </c>
      <c r="F66" s="2" t="s">
        <v>141</v>
      </c>
      <c r="G66" s="22"/>
      <c r="H66" s="42" t="s">
        <v>142</v>
      </c>
      <c r="J66" s="48">
        <v>0</v>
      </c>
      <c r="K66" s="48">
        <v>0</v>
      </c>
      <c r="L66" s="48">
        <v>0</v>
      </c>
      <c r="M66" s="48">
        <v>0</v>
      </c>
      <c r="N66" s="49">
        <v>0</v>
      </c>
      <c r="O66" s="49">
        <v>0</v>
      </c>
      <c r="P66" s="49">
        <v>0</v>
      </c>
      <c r="Q66" s="49">
        <v>0</v>
      </c>
      <c r="R66" s="49">
        <v>0</v>
      </c>
      <c r="S66" s="49">
        <v>0</v>
      </c>
      <c r="T66" s="49">
        <v>0</v>
      </c>
      <c r="U66" s="49">
        <v>0</v>
      </c>
      <c r="V66" s="25"/>
      <c r="W66" s="50">
        <f t="shared" si="13"/>
        <v>0</v>
      </c>
      <c r="Y66" s="41"/>
    </row>
    <row r="67" spans="3:27" ht="18" hidden="1" customHeight="1" outlineLevel="3" x14ac:dyDescent="0.3">
      <c r="C67" s="22">
        <v>48715</v>
      </c>
      <c r="D67" s="1">
        <v>45</v>
      </c>
      <c r="E67" s="1" t="s">
        <v>143</v>
      </c>
      <c r="F67" s="2" t="s">
        <v>144</v>
      </c>
      <c r="G67" s="22"/>
      <c r="H67" s="42" t="s">
        <v>145</v>
      </c>
      <c r="J67" s="48">
        <v>0</v>
      </c>
      <c r="K67" s="48">
        <v>0</v>
      </c>
      <c r="L67" s="48">
        <v>0</v>
      </c>
      <c r="M67" s="48">
        <v>0</v>
      </c>
      <c r="N67" s="49">
        <v>1207.1400000000001</v>
      </c>
      <c r="O67" s="49">
        <v>0</v>
      </c>
      <c r="P67" s="49">
        <v>0</v>
      </c>
      <c r="Q67" s="49">
        <v>0</v>
      </c>
      <c r="R67" s="49">
        <v>0</v>
      </c>
      <c r="S67" s="49">
        <v>6461.46</v>
      </c>
      <c r="T67" s="49">
        <v>1947.2</v>
      </c>
      <c r="U67" s="49">
        <v>0</v>
      </c>
      <c r="V67" s="25"/>
      <c r="W67" s="50">
        <f t="shared" si="13"/>
        <v>9615.8000000000011</v>
      </c>
      <c r="Y67" s="41"/>
      <c r="Z67" s="41"/>
    </row>
    <row r="68" spans="3:27" ht="18" hidden="1" customHeight="1" outlineLevel="3" x14ac:dyDescent="0.3">
      <c r="C68" s="22">
        <v>48717</v>
      </c>
      <c r="D68" s="1">
        <v>43</v>
      </c>
      <c r="E68" s="1" t="s">
        <v>146</v>
      </c>
      <c r="F68" s="2" t="s">
        <v>147</v>
      </c>
      <c r="G68" s="22"/>
      <c r="H68" s="42" t="s">
        <v>148</v>
      </c>
      <c r="J68" s="48">
        <v>15800.84</v>
      </c>
      <c r="K68" s="48">
        <v>6804.04</v>
      </c>
      <c r="L68" s="48">
        <v>9700</v>
      </c>
      <c r="M68" s="48">
        <v>22002.97</v>
      </c>
      <c r="N68" s="49">
        <v>16761.75</v>
      </c>
      <c r="O68" s="49">
        <v>48292.72</v>
      </c>
      <c r="P68" s="49">
        <f>23781.93+3500</f>
        <v>27281.93</v>
      </c>
      <c r="Q68" s="49">
        <v>0</v>
      </c>
      <c r="R68" s="49">
        <v>107987.45</v>
      </c>
      <c r="S68" s="49">
        <v>13066.68</v>
      </c>
      <c r="T68" s="49">
        <v>9454.0499999999993</v>
      </c>
      <c r="U68" s="49">
        <v>0</v>
      </c>
      <c r="V68" s="25"/>
      <c r="W68" s="50">
        <f t="shared" si="13"/>
        <v>277152.43</v>
      </c>
      <c r="Y68" s="41"/>
    </row>
    <row r="69" spans="3:27" ht="18" hidden="1" customHeight="1" outlineLevel="3" x14ac:dyDescent="0.3">
      <c r="C69" s="22">
        <v>48717</v>
      </c>
      <c r="D69" s="1">
        <v>44</v>
      </c>
      <c r="E69" s="1" t="s">
        <v>149</v>
      </c>
      <c r="F69" s="2" t="s">
        <v>150</v>
      </c>
      <c r="G69" s="22"/>
      <c r="H69" s="42" t="s">
        <v>151</v>
      </c>
      <c r="J69" s="48">
        <v>1262.04</v>
      </c>
      <c r="K69" s="48">
        <v>0</v>
      </c>
      <c r="L69" s="48">
        <v>0</v>
      </c>
      <c r="M69" s="48">
        <v>1284.4100000000001</v>
      </c>
      <c r="N69" s="49">
        <v>0</v>
      </c>
      <c r="O69" s="49">
        <v>7024.65</v>
      </c>
      <c r="P69" s="49">
        <v>2479.67</v>
      </c>
      <c r="Q69" s="49">
        <v>6901.29</v>
      </c>
      <c r="R69" s="49">
        <v>9722.6999999999989</v>
      </c>
      <c r="S69" s="49">
        <v>3133.92</v>
      </c>
      <c r="T69" s="49">
        <v>0</v>
      </c>
      <c r="U69" s="49">
        <v>2595.64</v>
      </c>
      <c r="V69" s="25"/>
      <c r="W69" s="50">
        <f t="shared" si="13"/>
        <v>34404.319999999992</v>
      </c>
      <c r="Y69" s="41"/>
    </row>
    <row r="70" spans="3:27" ht="18" customHeight="1" outlineLevel="2" collapsed="1" x14ac:dyDescent="0.3">
      <c r="C70" s="37"/>
      <c r="D70" s="37"/>
      <c r="E70" s="37"/>
      <c r="F70" s="2" t="s">
        <v>28</v>
      </c>
      <c r="G70" s="37"/>
      <c r="H70" s="38" t="s">
        <v>152</v>
      </c>
      <c r="J70" s="39">
        <f>SUM(J71:J75)</f>
        <v>17721.48</v>
      </c>
      <c r="K70" s="39">
        <f t="shared" ref="K70:U70" si="14">SUM(K71:K75)</f>
        <v>12027.93</v>
      </c>
      <c r="L70" s="39">
        <f t="shared" si="14"/>
        <v>12029.49</v>
      </c>
      <c r="M70" s="39">
        <f t="shared" si="14"/>
        <v>12025.47</v>
      </c>
      <c r="N70" s="39">
        <f t="shared" si="14"/>
        <v>14577.35</v>
      </c>
      <c r="O70" s="39">
        <f t="shared" si="14"/>
        <v>16257.36</v>
      </c>
      <c r="P70" s="39">
        <f t="shared" si="14"/>
        <v>24217.360000000001</v>
      </c>
      <c r="Q70" s="39">
        <f t="shared" si="14"/>
        <v>13426.01</v>
      </c>
      <c r="R70" s="39">
        <f t="shared" si="14"/>
        <v>40923.86</v>
      </c>
      <c r="S70" s="39">
        <f t="shared" si="14"/>
        <v>15959.68</v>
      </c>
      <c r="T70" s="39">
        <f t="shared" si="14"/>
        <v>11290.5</v>
      </c>
      <c r="U70" s="39">
        <f t="shared" si="14"/>
        <v>13652.5</v>
      </c>
      <c r="V70" s="40"/>
      <c r="W70" s="39">
        <f>SUM(W71:W75)</f>
        <v>204108.99</v>
      </c>
      <c r="Y70" s="41"/>
    </row>
    <row r="71" spans="3:27" ht="18" hidden="1" customHeight="1" outlineLevel="3" x14ac:dyDescent="0.3">
      <c r="C71" s="22">
        <v>48715</v>
      </c>
      <c r="D71" s="1">
        <v>14</v>
      </c>
      <c r="E71" s="1" t="s">
        <v>153</v>
      </c>
      <c r="F71" s="2" t="s">
        <v>154</v>
      </c>
      <c r="G71" s="22"/>
      <c r="H71" s="42" t="s">
        <v>155</v>
      </c>
      <c r="J71" s="24">
        <v>1690.14</v>
      </c>
      <c r="K71" s="24">
        <v>1572.43</v>
      </c>
      <c r="L71" s="24">
        <v>1573.99</v>
      </c>
      <c r="M71" s="44">
        <v>1569.97</v>
      </c>
      <c r="N71" s="44">
        <v>1571.86</v>
      </c>
      <c r="O71" s="44">
        <v>4271.8599999999997</v>
      </c>
      <c r="P71" s="44">
        <v>1571.86</v>
      </c>
      <c r="Q71" s="44">
        <v>1577.51</v>
      </c>
      <c r="R71" s="44">
        <v>1571.86</v>
      </c>
      <c r="S71" s="44">
        <v>2011.18</v>
      </c>
      <c r="T71" s="44">
        <v>1450</v>
      </c>
      <c r="U71" s="44">
        <v>1450</v>
      </c>
      <c r="V71" s="25"/>
      <c r="W71" s="50">
        <f t="shared" ref="W71:W75" si="15">SUM(J71:U71)</f>
        <v>21882.66</v>
      </c>
      <c r="Y71" s="41"/>
    </row>
    <row r="72" spans="3:27" ht="18" hidden="1" customHeight="1" outlineLevel="3" x14ac:dyDescent="0.3">
      <c r="C72" s="22">
        <v>48715</v>
      </c>
      <c r="D72" s="1">
        <v>22</v>
      </c>
      <c r="E72" s="1" t="s">
        <v>156</v>
      </c>
      <c r="F72" s="2" t="s">
        <v>157</v>
      </c>
      <c r="G72" s="22"/>
      <c r="H72" s="42" t="s">
        <v>158</v>
      </c>
      <c r="J72" s="24">
        <v>0</v>
      </c>
      <c r="K72" s="24">
        <v>0</v>
      </c>
      <c r="L72" s="24">
        <v>0</v>
      </c>
      <c r="M72" s="44">
        <v>0</v>
      </c>
      <c r="N72" s="44">
        <v>0</v>
      </c>
      <c r="O72" s="44">
        <v>680</v>
      </c>
      <c r="P72" s="44">
        <v>300</v>
      </c>
      <c r="Q72" s="44">
        <v>2008</v>
      </c>
      <c r="R72" s="44">
        <v>1925</v>
      </c>
      <c r="S72" s="44">
        <v>0</v>
      </c>
      <c r="T72" s="44">
        <v>0</v>
      </c>
      <c r="U72" s="44">
        <v>1745</v>
      </c>
      <c r="V72" s="25"/>
      <c r="W72" s="50">
        <f t="shared" si="15"/>
        <v>6658</v>
      </c>
      <c r="Y72" s="41"/>
    </row>
    <row r="73" spans="3:27" ht="18" hidden="1" customHeight="1" outlineLevel="3" x14ac:dyDescent="0.3">
      <c r="C73" s="22">
        <v>48715</v>
      </c>
      <c r="D73" s="1">
        <v>23</v>
      </c>
      <c r="E73" s="1" t="s">
        <v>159</v>
      </c>
      <c r="F73" s="2" t="s">
        <v>160</v>
      </c>
      <c r="G73" s="22"/>
      <c r="H73" s="42" t="s">
        <v>161</v>
      </c>
      <c r="J73" s="48">
        <v>15431.34</v>
      </c>
      <c r="K73" s="48">
        <v>10455.5</v>
      </c>
      <c r="L73" s="48">
        <v>10455.5</v>
      </c>
      <c r="M73" s="49">
        <v>10455.5</v>
      </c>
      <c r="N73" s="49">
        <v>10455.5</v>
      </c>
      <c r="O73" s="49">
        <v>10455.5</v>
      </c>
      <c r="P73" s="49">
        <v>10455.5</v>
      </c>
      <c r="Q73" s="49">
        <v>9840.5</v>
      </c>
      <c r="R73" s="49">
        <v>10140</v>
      </c>
      <c r="S73" s="49">
        <v>9840.5</v>
      </c>
      <c r="T73" s="49">
        <v>9840.5</v>
      </c>
      <c r="U73" s="49">
        <v>10322.5</v>
      </c>
      <c r="V73" s="25"/>
      <c r="W73" s="50">
        <f t="shared" si="15"/>
        <v>128148.34</v>
      </c>
      <c r="Y73" s="41"/>
    </row>
    <row r="74" spans="3:27" ht="18" hidden="1" customHeight="1" outlineLevel="3" x14ac:dyDescent="0.3">
      <c r="C74" s="22">
        <v>48715</v>
      </c>
      <c r="D74" s="1">
        <v>24</v>
      </c>
      <c r="E74" s="1" t="s">
        <v>162</v>
      </c>
      <c r="F74" s="2" t="s">
        <v>163</v>
      </c>
      <c r="G74" s="22"/>
      <c r="H74" s="46" t="s">
        <v>164</v>
      </c>
      <c r="J74" s="48">
        <v>0</v>
      </c>
      <c r="K74" s="48">
        <v>0</v>
      </c>
      <c r="L74" s="48">
        <v>0</v>
      </c>
      <c r="M74" s="49">
        <v>0</v>
      </c>
      <c r="N74" s="49">
        <v>0</v>
      </c>
      <c r="O74" s="49">
        <v>0</v>
      </c>
      <c r="P74" s="49">
        <v>0</v>
      </c>
      <c r="Q74" s="49">
        <v>0</v>
      </c>
      <c r="R74" s="49">
        <v>0</v>
      </c>
      <c r="S74" s="49">
        <v>0</v>
      </c>
      <c r="T74" s="49">
        <v>0</v>
      </c>
      <c r="U74" s="49">
        <v>135</v>
      </c>
      <c r="V74" s="25"/>
      <c r="W74" s="50">
        <f t="shared" si="15"/>
        <v>135</v>
      </c>
      <c r="Y74" s="41"/>
    </row>
    <row r="75" spans="3:27" ht="18" hidden="1" customHeight="1" outlineLevel="3" x14ac:dyDescent="0.3">
      <c r="C75" s="22">
        <v>48715</v>
      </c>
      <c r="D75" s="1">
        <v>52</v>
      </c>
      <c r="E75" s="1" t="s">
        <v>165</v>
      </c>
      <c r="F75" s="2" t="s">
        <v>166</v>
      </c>
      <c r="G75" s="22"/>
      <c r="H75" s="46" t="s">
        <v>167</v>
      </c>
      <c r="J75" s="48">
        <v>600</v>
      </c>
      <c r="K75" s="48">
        <v>0</v>
      </c>
      <c r="L75" s="48">
        <v>0</v>
      </c>
      <c r="M75" s="49">
        <v>0</v>
      </c>
      <c r="N75" s="49">
        <v>2549.9899999999998</v>
      </c>
      <c r="O75" s="49">
        <v>850</v>
      </c>
      <c r="P75" s="49">
        <v>11890</v>
      </c>
      <c r="Q75" s="49">
        <v>0</v>
      </c>
      <c r="R75" s="49">
        <v>27287</v>
      </c>
      <c r="S75" s="49">
        <v>4108</v>
      </c>
      <c r="T75" s="49">
        <v>0</v>
      </c>
      <c r="U75" s="49">
        <v>0</v>
      </c>
      <c r="V75" s="25"/>
      <c r="W75" s="50">
        <f t="shared" si="15"/>
        <v>47284.99</v>
      </c>
      <c r="Y75" s="41"/>
    </row>
    <row r="76" spans="3:27" ht="18" customHeight="1" outlineLevel="2" collapsed="1" x14ac:dyDescent="0.3">
      <c r="C76" s="37"/>
      <c r="D76" s="37"/>
      <c r="E76" s="37"/>
      <c r="F76" s="2" t="s">
        <v>28</v>
      </c>
      <c r="G76" s="37"/>
      <c r="H76" s="38" t="s">
        <v>168</v>
      </c>
      <c r="J76" s="39">
        <f>SUM(J77:J80)</f>
        <v>35875.160000000003</v>
      </c>
      <c r="K76" s="39">
        <f t="shared" ref="K76:U76" si="16">SUM(K77:K80)</f>
        <v>31726.9</v>
      </c>
      <c r="L76" s="39">
        <f t="shared" si="16"/>
        <v>39122.879999999997</v>
      </c>
      <c r="M76" s="39">
        <f t="shared" si="16"/>
        <v>37197.660000000003</v>
      </c>
      <c r="N76" s="39">
        <f t="shared" si="16"/>
        <v>39713.72</v>
      </c>
      <c r="O76" s="39">
        <f t="shared" si="16"/>
        <v>38184.5</v>
      </c>
      <c r="P76" s="39">
        <f t="shared" si="16"/>
        <v>39953.39</v>
      </c>
      <c r="Q76" s="39">
        <f t="shared" si="16"/>
        <v>47803.56</v>
      </c>
      <c r="R76" s="39">
        <f t="shared" si="16"/>
        <v>46981.5</v>
      </c>
      <c r="S76" s="39">
        <f t="shared" si="16"/>
        <v>57876.32</v>
      </c>
      <c r="T76" s="39">
        <f t="shared" si="16"/>
        <v>66577.989999999991</v>
      </c>
      <c r="U76" s="39">
        <f t="shared" si="16"/>
        <v>60112.259999999995</v>
      </c>
      <c r="V76" s="40"/>
      <c r="W76" s="39">
        <f>SUM(W77:W80)</f>
        <v>541125.84</v>
      </c>
      <c r="Y76" s="41"/>
    </row>
    <row r="77" spans="3:27" ht="18" hidden="1" customHeight="1" outlineLevel="3" x14ac:dyDescent="0.3">
      <c r="C77" s="22">
        <v>48715</v>
      </c>
      <c r="D77" s="1">
        <v>6</v>
      </c>
      <c r="E77" s="1" t="s">
        <v>169</v>
      </c>
      <c r="F77" s="2" t="s">
        <v>170</v>
      </c>
      <c r="G77" s="22"/>
      <c r="H77" s="42" t="s">
        <v>171</v>
      </c>
      <c r="J77" s="24">
        <v>4275.16</v>
      </c>
      <c r="K77" s="24">
        <v>126.9</v>
      </c>
      <c r="L77" s="24">
        <v>7522.8799999999992</v>
      </c>
      <c r="M77" s="44">
        <v>5597.66</v>
      </c>
      <c r="N77" s="44">
        <v>8113.72</v>
      </c>
      <c r="O77" s="44">
        <v>5584.5</v>
      </c>
      <c r="P77" s="44">
        <v>8353.39</v>
      </c>
      <c r="Q77" s="44">
        <v>13053.560000000001</v>
      </c>
      <c r="R77" s="44">
        <v>7698.16</v>
      </c>
      <c r="S77" s="44">
        <v>13086.04</v>
      </c>
      <c r="T77" s="44">
        <v>11781.14</v>
      </c>
      <c r="U77" s="44">
        <v>9649.7099999999991</v>
      </c>
      <c r="V77" s="25"/>
      <c r="W77" s="43">
        <f t="shared" ref="W77:W80" si="17">SUM(J77:U77)</f>
        <v>94842.82</v>
      </c>
      <c r="Y77" s="41"/>
    </row>
    <row r="78" spans="3:27" ht="18" hidden="1" customHeight="1" outlineLevel="3" x14ac:dyDescent="0.3">
      <c r="C78" s="22">
        <v>48715</v>
      </c>
      <c r="D78" s="1">
        <v>12</v>
      </c>
      <c r="E78" s="1" t="s">
        <v>172</v>
      </c>
      <c r="F78" s="2" t="s">
        <v>173</v>
      </c>
      <c r="G78" s="22"/>
      <c r="H78" s="42" t="s">
        <v>174</v>
      </c>
      <c r="J78" s="24">
        <v>12600</v>
      </c>
      <c r="K78" s="24">
        <v>12600</v>
      </c>
      <c r="L78" s="24">
        <v>12600</v>
      </c>
      <c r="M78" s="44">
        <v>12600</v>
      </c>
      <c r="N78" s="44">
        <v>12600</v>
      </c>
      <c r="O78" s="44">
        <v>7800</v>
      </c>
      <c r="P78" s="44">
        <v>7800</v>
      </c>
      <c r="Q78" s="44">
        <v>7800</v>
      </c>
      <c r="R78" s="44">
        <v>7800</v>
      </c>
      <c r="S78" s="44">
        <v>9790.2800000000007</v>
      </c>
      <c r="T78" s="44">
        <v>20296.849999999999</v>
      </c>
      <c r="U78" s="44">
        <v>16538.55</v>
      </c>
      <c r="V78" s="25"/>
      <c r="W78" s="43">
        <f t="shared" si="17"/>
        <v>140825.68</v>
      </c>
      <c r="Y78" s="41"/>
    </row>
    <row r="79" spans="3:27" ht="18" hidden="1" customHeight="1" outlineLevel="3" x14ac:dyDescent="0.3">
      <c r="C79" s="22"/>
      <c r="G79" s="22"/>
      <c r="H79" s="42" t="s">
        <v>175</v>
      </c>
      <c r="J79" s="44"/>
      <c r="K79" s="44"/>
      <c r="L79" s="44"/>
      <c r="M79" s="44"/>
      <c r="N79" s="44"/>
      <c r="O79" s="44">
        <v>4800</v>
      </c>
      <c r="P79" s="44">
        <v>4800</v>
      </c>
      <c r="Q79" s="44">
        <v>4800</v>
      </c>
      <c r="R79" s="44">
        <v>4800</v>
      </c>
      <c r="S79" s="44">
        <v>6000</v>
      </c>
      <c r="T79" s="44">
        <v>6000</v>
      </c>
      <c r="U79" s="44">
        <v>6000</v>
      </c>
      <c r="V79" s="25"/>
      <c r="W79" s="43">
        <f t="shared" si="17"/>
        <v>37200</v>
      </c>
      <c r="Y79" s="41"/>
    </row>
    <row r="80" spans="3:27" ht="18" hidden="1" customHeight="1" outlineLevel="3" x14ac:dyDescent="0.3">
      <c r="C80" s="22">
        <v>48715</v>
      </c>
      <c r="D80" s="1">
        <v>37</v>
      </c>
      <c r="E80" s="1" t="s">
        <v>176</v>
      </c>
      <c r="F80" s="2" t="s">
        <v>177</v>
      </c>
      <c r="G80" s="22"/>
      <c r="H80" s="46" t="s">
        <v>178</v>
      </c>
      <c r="J80" s="24">
        <v>19000</v>
      </c>
      <c r="K80" s="24">
        <v>19000</v>
      </c>
      <c r="L80" s="24">
        <v>19000</v>
      </c>
      <c r="M80" s="44">
        <v>19000</v>
      </c>
      <c r="N80" s="44">
        <v>19000</v>
      </c>
      <c r="O80" s="44">
        <v>20000</v>
      </c>
      <c r="P80" s="44">
        <v>19000</v>
      </c>
      <c r="Q80" s="44">
        <v>22150</v>
      </c>
      <c r="R80" s="44">
        <v>26683.34</v>
      </c>
      <c r="S80" s="44">
        <v>29000</v>
      </c>
      <c r="T80" s="44">
        <v>28500</v>
      </c>
      <c r="U80" s="44">
        <v>27924</v>
      </c>
      <c r="V80" s="25"/>
      <c r="W80" s="43">
        <f t="shared" si="17"/>
        <v>268257.33999999997</v>
      </c>
      <c r="Y80" s="41"/>
      <c r="AA80" s="41"/>
    </row>
    <row r="81" spans="3:25" ht="18" customHeight="1" outlineLevel="2" collapsed="1" x14ac:dyDescent="0.3">
      <c r="C81" s="37"/>
      <c r="D81" s="37"/>
      <c r="E81" s="37"/>
      <c r="F81" s="2" t="s">
        <v>28</v>
      </c>
      <c r="G81" s="37"/>
      <c r="H81" s="38" t="s">
        <v>179</v>
      </c>
      <c r="J81" s="39">
        <f>SUM(J82:J86)</f>
        <v>426.8</v>
      </c>
      <c r="K81" s="39">
        <f t="shared" ref="K81:U81" si="18">SUM(K82:K86)</f>
        <v>317.35000000000002</v>
      </c>
      <c r="L81" s="39">
        <f t="shared" si="18"/>
        <v>544.04999999999995</v>
      </c>
      <c r="M81" s="39">
        <f t="shared" si="18"/>
        <v>382.45</v>
      </c>
      <c r="N81" s="39">
        <f t="shared" si="18"/>
        <v>563.72</v>
      </c>
      <c r="O81" s="39">
        <f t="shared" si="18"/>
        <v>502.20999999999992</v>
      </c>
      <c r="P81" s="39">
        <f t="shared" si="18"/>
        <v>541.63</v>
      </c>
      <c r="Q81" s="39">
        <f t="shared" si="18"/>
        <v>803.4</v>
      </c>
      <c r="R81" s="39">
        <f t="shared" si="18"/>
        <v>644.78</v>
      </c>
      <c r="S81" s="39">
        <f t="shared" si="18"/>
        <v>814.79000000000008</v>
      </c>
      <c r="T81" s="39">
        <f t="shared" si="18"/>
        <v>671.04</v>
      </c>
      <c r="U81" s="39">
        <f t="shared" si="18"/>
        <v>844.42999999999984</v>
      </c>
      <c r="V81" s="40"/>
      <c r="W81" s="39">
        <f>SUM(W82:W86)</f>
        <v>7056.6499999999987</v>
      </c>
      <c r="Y81" s="41"/>
    </row>
    <row r="82" spans="3:25" ht="18" hidden="1" customHeight="1" outlineLevel="3" x14ac:dyDescent="0.3">
      <c r="C82" s="22">
        <v>48715</v>
      </c>
      <c r="D82" s="1">
        <v>48</v>
      </c>
      <c r="E82" s="1" t="s">
        <v>180</v>
      </c>
      <c r="F82" s="2" t="s">
        <v>181</v>
      </c>
      <c r="G82" s="22"/>
      <c r="H82" s="47" t="s">
        <v>182</v>
      </c>
      <c r="J82" s="48">
        <v>0</v>
      </c>
      <c r="K82" s="48">
        <v>0</v>
      </c>
      <c r="L82" s="48">
        <v>0</v>
      </c>
      <c r="M82" s="48">
        <v>0</v>
      </c>
      <c r="N82" s="49">
        <v>0</v>
      </c>
      <c r="O82" s="49">
        <v>0</v>
      </c>
      <c r="P82" s="49">
        <v>0</v>
      </c>
      <c r="Q82" s="49">
        <v>0</v>
      </c>
      <c r="R82" s="49">
        <v>0</v>
      </c>
      <c r="S82" s="49">
        <v>0</v>
      </c>
      <c r="T82" s="49">
        <v>0</v>
      </c>
      <c r="U82" s="49">
        <v>0</v>
      </c>
      <c r="V82" s="25"/>
      <c r="W82" s="51">
        <f t="shared" ref="W82:W86" si="19">SUM(J82:U82)</f>
        <v>0</v>
      </c>
    </row>
    <row r="83" spans="3:25" ht="18" hidden="1" customHeight="1" outlineLevel="3" x14ac:dyDescent="0.3">
      <c r="C83" s="22">
        <v>48715</v>
      </c>
      <c r="D83" s="1">
        <v>49</v>
      </c>
      <c r="E83" s="1" t="s">
        <v>183</v>
      </c>
      <c r="F83" s="2" t="s">
        <v>184</v>
      </c>
      <c r="G83" s="22"/>
      <c r="H83" s="42" t="s">
        <v>185</v>
      </c>
      <c r="J83" s="48">
        <v>350.55</v>
      </c>
      <c r="K83" s="48">
        <v>243.65</v>
      </c>
      <c r="L83" s="48">
        <v>469.5</v>
      </c>
      <c r="M83" s="48">
        <v>306.2</v>
      </c>
      <c r="N83" s="48">
        <v>488.32</v>
      </c>
      <c r="O83" s="48">
        <v>426.80999999999995</v>
      </c>
      <c r="P83" s="49">
        <v>465.38</v>
      </c>
      <c r="Q83" s="49">
        <v>718.55</v>
      </c>
      <c r="R83" s="49">
        <v>554.83000000000004</v>
      </c>
      <c r="S83" s="49">
        <v>738.44</v>
      </c>
      <c r="T83" s="49">
        <v>507.47999999999996</v>
      </c>
      <c r="U83" s="49">
        <v>673.82999999999993</v>
      </c>
      <c r="V83" s="25"/>
      <c r="W83" s="26">
        <f t="shared" si="19"/>
        <v>5943.5399999999991</v>
      </c>
    </row>
    <row r="84" spans="3:25" ht="18" hidden="1" customHeight="1" outlineLevel="3" x14ac:dyDescent="0.3">
      <c r="C84" s="22">
        <v>48717</v>
      </c>
      <c r="D84" s="1">
        <v>49</v>
      </c>
      <c r="E84" s="1" t="s">
        <v>183</v>
      </c>
      <c r="F84" s="2" t="s">
        <v>186</v>
      </c>
      <c r="G84" s="22"/>
      <c r="H84" s="42" t="s">
        <v>187</v>
      </c>
      <c r="J84" s="48">
        <v>76.249999999999986</v>
      </c>
      <c r="K84" s="48">
        <v>73.699999999999989</v>
      </c>
      <c r="L84" s="48">
        <v>74.55</v>
      </c>
      <c r="M84" s="48">
        <v>76.25</v>
      </c>
      <c r="N84" s="48">
        <v>75.399999999999977</v>
      </c>
      <c r="O84" s="48">
        <v>75.400000000000006</v>
      </c>
      <c r="P84" s="49">
        <v>76.249999999999986</v>
      </c>
      <c r="Q84" s="49">
        <v>84.85</v>
      </c>
      <c r="R84" s="49">
        <v>89.949999999999989</v>
      </c>
      <c r="S84" s="49">
        <v>76.349999999999994</v>
      </c>
      <c r="T84" s="49">
        <v>163.56</v>
      </c>
      <c r="U84" s="49">
        <v>170.59999999999997</v>
      </c>
      <c r="V84" s="25"/>
      <c r="W84" s="26">
        <f t="shared" si="19"/>
        <v>1113.1099999999999</v>
      </c>
    </row>
    <row r="85" spans="3:25" ht="18" hidden="1" customHeight="1" outlineLevel="3" x14ac:dyDescent="0.3">
      <c r="C85" s="22">
        <v>48715</v>
      </c>
      <c r="D85" s="1">
        <v>50</v>
      </c>
      <c r="E85" s="1" t="s">
        <v>188</v>
      </c>
      <c r="F85" s="2" t="s">
        <v>189</v>
      </c>
      <c r="G85" s="22"/>
      <c r="H85" s="42" t="s">
        <v>190</v>
      </c>
      <c r="J85" s="48">
        <v>0</v>
      </c>
      <c r="K85" s="48">
        <v>0</v>
      </c>
      <c r="L85" s="48">
        <v>0</v>
      </c>
      <c r="M85" s="48">
        <v>0</v>
      </c>
      <c r="N85" s="48">
        <v>0</v>
      </c>
      <c r="O85" s="48">
        <v>0</v>
      </c>
      <c r="P85" s="49">
        <v>0</v>
      </c>
      <c r="Q85" s="49">
        <v>0</v>
      </c>
      <c r="R85" s="49">
        <v>0</v>
      </c>
      <c r="S85" s="49">
        <v>0</v>
      </c>
      <c r="T85" s="49">
        <v>0</v>
      </c>
      <c r="U85" s="49">
        <v>0</v>
      </c>
      <c r="V85" s="25"/>
      <c r="W85" s="26">
        <f t="shared" si="19"/>
        <v>0</v>
      </c>
    </row>
    <row r="86" spans="3:25" ht="18" hidden="1" customHeight="1" outlineLevel="3" x14ac:dyDescent="0.3">
      <c r="C86" s="22">
        <v>48715</v>
      </c>
      <c r="D86" s="1">
        <v>51</v>
      </c>
      <c r="E86" s="1" t="s">
        <v>191</v>
      </c>
      <c r="F86" s="2" t="s">
        <v>192</v>
      </c>
      <c r="G86" s="22"/>
      <c r="H86" s="42" t="s">
        <v>193</v>
      </c>
      <c r="J86" s="48">
        <v>0</v>
      </c>
      <c r="K86" s="48">
        <v>0</v>
      </c>
      <c r="L86" s="48">
        <v>0</v>
      </c>
      <c r="M86" s="48">
        <v>0</v>
      </c>
      <c r="N86" s="48">
        <v>0</v>
      </c>
      <c r="O86" s="48">
        <v>0</v>
      </c>
      <c r="P86" s="49">
        <v>0</v>
      </c>
      <c r="Q86" s="49">
        <v>0</v>
      </c>
      <c r="R86" s="49">
        <v>0</v>
      </c>
      <c r="S86" s="49">
        <v>0</v>
      </c>
      <c r="T86" s="49">
        <v>0</v>
      </c>
      <c r="U86" s="49">
        <v>0</v>
      </c>
      <c r="V86" s="25"/>
      <c r="W86" s="26">
        <f t="shared" si="19"/>
        <v>0</v>
      </c>
    </row>
    <row r="87" spans="3:25" ht="18" customHeight="1" outlineLevel="2" collapsed="1" x14ac:dyDescent="0.3">
      <c r="C87" s="37"/>
      <c r="D87" s="37"/>
      <c r="E87" s="37"/>
      <c r="F87" s="2" t="s">
        <v>28</v>
      </c>
      <c r="G87" s="37"/>
      <c r="H87" s="38" t="s">
        <v>194</v>
      </c>
      <c r="J87" s="39">
        <f>SUM(J88:J89)</f>
        <v>598.21</v>
      </c>
      <c r="K87" s="39">
        <f t="shared" ref="K87:U87" si="20">SUM(K88:K89)</f>
        <v>88.22</v>
      </c>
      <c r="L87" s="39">
        <f t="shared" si="20"/>
        <v>0</v>
      </c>
      <c r="M87" s="39">
        <f t="shared" si="20"/>
        <v>0</v>
      </c>
      <c r="N87" s="39">
        <f t="shared" si="20"/>
        <v>0</v>
      </c>
      <c r="O87" s="39">
        <f t="shared" si="20"/>
        <v>0</v>
      </c>
      <c r="P87" s="39">
        <f t="shared" si="20"/>
        <v>0</v>
      </c>
      <c r="Q87" s="39">
        <f t="shared" si="20"/>
        <v>0</v>
      </c>
      <c r="R87" s="39">
        <f t="shared" si="20"/>
        <v>0</v>
      </c>
      <c r="S87" s="39">
        <f t="shared" si="20"/>
        <v>0</v>
      </c>
      <c r="T87" s="39">
        <f t="shared" si="20"/>
        <v>0</v>
      </c>
      <c r="U87" s="39">
        <f t="shared" si="20"/>
        <v>0</v>
      </c>
      <c r="V87" s="40"/>
      <c r="W87" s="39">
        <f>SUM(W88:W89)</f>
        <v>686.43000000000006</v>
      </c>
    </row>
    <row r="88" spans="3:25" ht="18" hidden="1" customHeight="1" outlineLevel="3" x14ac:dyDescent="0.3">
      <c r="C88" s="22">
        <v>48715</v>
      </c>
      <c r="D88" s="1">
        <v>73</v>
      </c>
      <c r="E88" s="1" t="s">
        <v>195</v>
      </c>
      <c r="F88" s="2" t="s">
        <v>196</v>
      </c>
      <c r="G88" s="22"/>
      <c r="H88" s="47" t="s">
        <v>197</v>
      </c>
      <c r="J88" s="24">
        <v>88.22</v>
      </c>
      <c r="K88" s="24">
        <v>88.22</v>
      </c>
      <c r="L88" s="24">
        <v>0</v>
      </c>
      <c r="M88" s="44">
        <v>0</v>
      </c>
      <c r="N88" s="44">
        <v>0</v>
      </c>
      <c r="O88" s="44">
        <v>0</v>
      </c>
      <c r="P88" s="44">
        <v>0</v>
      </c>
      <c r="Q88" s="44">
        <v>0</v>
      </c>
      <c r="R88" s="44">
        <v>0</v>
      </c>
      <c r="S88" s="44">
        <v>0</v>
      </c>
      <c r="T88" s="44">
        <v>0</v>
      </c>
      <c r="U88" s="44">
        <v>0</v>
      </c>
      <c r="V88" s="25"/>
      <c r="W88" s="43">
        <f t="shared" ref="W88:W89" si="21">SUM(J88:U88)</f>
        <v>176.44</v>
      </c>
    </row>
    <row r="89" spans="3:25" ht="18" hidden="1" customHeight="1" outlineLevel="3" x14ac:dyDescent="0.3">
      <c r="C89" s="22">
        <v>48717</v>
      </c>
      <c r="D89" s="1">
        <v>73</v>
      </c>
      <c r="E89" s="1" t="s">
        <v>195</v>
      </c>
      <c r="F89" s="2" t="s">
        <v>198</v>
      </c>
      <c r="G89" s="22"/>
      <c r="H89" s="47" t="s">
        <v>199</v>
      </c>
      <c r="J89" s="24">
        <v>509.99</v>
      </c>
      <c r="K89" s="24">
        <v>0</v>
      </c>
      <c r="L89" s="24">
        <v>0</v>
      </c>
      <c r="M89" s="24">
        <v>0</v>
      </c>
      <c r="N89" s="44">
        <v>0</v>
      </c>
      <c r="O89" s="44">
        <v>0</v>
      </c>
      <c r="P89" s="44">
        <v>0</v>
      </c>
      <c r="Q89" s="44">
        <v>0</v>
      </c>
      <c r="R89" s="44">
        <v>0</v>
      </c>
      <c r="S89" s="44">
        <v>0</v>
      </c>
      <c r="T89" s="44">
        <v>0</v>
      </c>
      <c r="U89" s="44">
        <v>0</v>
      </c>
      <c r="V89" s="25"/>
      <c r="W89" s="50">
        <f t="shared" si="21"/>
        <v>509.99</v>
      </c>
    </row>
    <row r="90" spans="3:25" ht="18" customHeight="1" outlineLevel="2" collapsed="1" x14ac:dyDescent="0.3">
      <c r="C90" s="37"/>
      <c r="D90" s="37"/>
      <c r="E90" s="37"/>
      <c r="F90" s="2" t="s">
        <v>28</v>
      </c>
      <c r="G90" s="37"/>
      <c r="H90" s="38" t="s">
        <v>200</v>
      </c>
      <c r="J90" s="39">
        <f>SUM(J91:J92)</f>
        <v>10086.5</v>
      </c>
      <c r="K90" s="39">
        <f t="shared" ref="K90:U90" si="22">SUM(K91:K92)</f>
        <v>11553.2</v>
      </c>
      <c r="L90" s="39">
        <f t="shared" si="22"/>
        <v>11223.59</v>
      </c>
      <c r="M90" s="39">
        <f t="shared" si="22"/>
        <v>13227.76</v>
      </c>
      <c r="N90" s="39">
        <f t="shared" si="22"/>
        <v>0</v>
      </c>
      <c r="O90" s="39">
        <f t="shared" si="22"/>
        <v>11944.75</v>
      </c>
      <c r="P90" s="39">
        <f t="shared" si="22"/>
        <v>0</v>
      </c>
      <c r="Q90" s="39">
        <f t="shared" si="22"/>
        <v>37722.79</v>
      </c>
      <c r="R90" s="39">
        <f t="shared" si="22"/>
        <v>0</v>
      </c>
      <c r="S90" s="39">
        <f t="shared" si="22"/>
        <v>25212.82</v>
      </c>
      <c r="T90" s="39">
        <f t="shared" si="22"/>
        <v>15407.349999999999</v>
      </c>
      <c r="U90" s="39">
        <f t="shared" si="22"/>
        <v>16242.25</v>
      </c>
      <c r="V90" s="40"/>
      <c r="W90" s="39">
        <f>SUM(W91:W92)</f>
        <v>152621.01</v>
      </c>
    </row>
    <row r="91" spans="3:25" ht="18" hidden="1" customHeight="1" outlineLevel="3" x14ac:dyDescent="0.3">
      <c r="C91" s="22">
        <v>48715</v>
      </c>
      <c r="D91" s="1">
        <v>2</v>
      </c>
      <c r="E91" s="1" t="s">
        <v>201</v>
      </c>
      <c r="F91" s="2" t="s">
        <v>202</v>
      </c>
      <c r="G91" s="22"/>
      <c r="H91" s="42" t="s">
        <v>203</v>
      </c>
      <c r="J91" s="24">
        <v>10086.5</v>
      </c>
      <c r="K91" s="24">
        <v>11553.2</v>
      </c>
      <c r="L91" s="24">
        <v>11223.59</v>
      </c>
      <c r="M91" s="44">
        <v>13227.76</v>
      </c>
      <c r="N91" s="44">
        <v>0</v>
      </c>
      <c r="O91" s="44">
        <v>11944.75</v>
      </c>
      <c r="P91" s="44">
        <v>0</v>
      </c>
      <c r="Q91" s="44">
        <v>37722.79</v>
      </c>
      <c r="R91" s="44">
        <v>0</v>
      </c>
      <c r="S91" s="44">
        <v>25212.82</v>
      </c>
      <c r="T91" s="44">
        <v>15407.349999999999</v>
      </c>
      <c r="U91" s="44">
        <v>16242.25</v>
      </c>
      <c r="V91" s="25"/>
      <c r="W91" s="43">
        <f>SUM(J91:U91)</f>
        <v>152621.01</v>
      </c>
    </row>
    <row r="92" spans="3:25" ht="18" hidden="1" customHeight="1" outlineLevel="3" x14ac:dyDescent="0.3">
      <c r="F92" s="2" t="s">
        <v>28</v>
      </c>
      <c r="H92" s="42"/>
      <c r="J92" s="48">
        <v>0</v>
      </c>
      <c r="K92" s="48">
        <v>0</v>
      </c>
      <c r="L92" s="48">
        <v>0</v>
      </c>
      <c r="M92" s="48">
        <v>0</v>
      </c>
      <c r="N92" s="49">
        <v>0</v>
      </c>
      <c r="O92" s="49">
        <v>0</v>
      </c>
      <c r="P92" s="49">
        <v>0</v>
      </c>
      <c r="Q92" s="49">
        <v>0</v>
      </c>
      <c r="R92" s="49">
        <v>0</v>
      </c>
      <c r="S92" s="49">
        <v>0</v>
      </c>
      <c r="T92" s="49">
        <v>0</v>
      </c>
      <c r="U92" s="44"/>
      <c r="V92" s="25"/>
      <c r="W92" s="50">
        <f>SUM(J92:U92)</f>
        <v>0</v>
      </c>
    </row>
    <row r="93" spans="3:25" ht="4.5" customHeight="1" x14ac:dyDescent="0.3">
      <c r="F93" s="2" t="s">
        <v>28</v>
      </c>
      <c r="H93" s="5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53"/>
    </row>
    <row r="94" spans="3:25" ht="5.0999999999999996" customHeight="1" x14ac:dyDescent="0.3">
      <c r="F94" s="2" t="s">
        <v>28</v>
      </c>
      <c r="H94" s="17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32"/>
      <c r="W94" s="18"/>
    </row>
    <row r="95" spans="3:25" ht="18" customHeight="1" collapsed="1" x14ac:dyDescent="0.3">
      <c r="C95" s="37"/>
      <c r="D95" s="37"/>
      <c r="E95" s="37"/>
      <c r="F95" s="2" t="s">
        <v>28</v>
      </c>
      <c r="G95" s="37"/>
      <c r="H95" s="54" t="s">
        <v>204</v>
      </c>
      <c r="J95" s="20">
        <f t="shared" ref="J95:U95" si="23">SUM(J96:J99)</f>
        <v>104530.93</v>
      </c>
      <c r="K95" s="20">
        <f t="shared" si="23"/>
        <v>82248.87</v>
      </c>
      <c r="L95" s="20">
        <f t="shared" si="23"/>
        <v>130269.5</v>
      </c>
      <c r="M95" s="20">
        <f t="shared" si="23"/>
        <v>483698.42000000004</v>
      </c>
      <c r="N95" s="20">
        <f t="shared" si="23"/>
        <v>234749.81</v>
      </c>
      <c r="O95" s="20">
        <f t="shared" si="23"/>
        <v>147207.78</v>
      </c>
      <c r="P95" s="20">
        <f t="shared" si="23"/>
        <v>138000.75</v>
      </c>
      <c r="Q95" s="20">
        <f t="shared" si="23"/>
        <v>154696.57999999999</v>
      </c>
      <c r="R95" s="20">
        <f t="shared" si="23"/>
        <v>206045.38</v>
      </c>
      <c r="S95" s="20">
        <f t="shared" si="23"/>
        <v>278586.26</v>
      </c>
      <c r="T95" s="20">
        <f t="shared" si="23"/>
        <v>304432.67</v>
      </c>
      <c r="U95" s="20">
        <f t="shared" si="23"/>
        <v>188635.03</v>
      </c>
      <c r="V95" s="55"/>
      <c r="W95" s="20">
        <f>SUM(J95:U95)</f>
        <v>2453101.98</v>
      </c>
    </row>
    <row r="96" spans="3:25" ht="18" hidden="1" customHeight="1" outlineLevel="1" x14ac:dyDescent="0.3">
      <c r="C96" s="22">
        <v>48715</v>
      </c>
      <c r="D96" s="1">
        <v>76</v>
      </c>
      <c r="E96" s="1" t="s">
        <v>205</v>
      </c>
      <c r="F96" s="2" t="s">
        <v>206</v>
      </c>
      <c r="G96" s="22"/>
      <c r="H96" s="42" t="s">
        <v>207</v>
      </c>
      <c r="J96" s="31">
        <v>0</v>
      </c>
      <c r="K96" s="31">
        <v>0</v>
      </c>
      <c r="L96" s="31">
        <v>0</v>
      </c>
      <c r="M96" s="31">
        <v>381.78</v>
      </c>
      <c r="N96" s="31">
        <v>300</v>
      </c>
      <c r="O96" s="31">
        <v>0</v>
      </c>
      <c r="P96" s="31">
        <v>9331.7900000000009</v>
      </c>
      <c r="Q96" s="31">
        <v>353.22</v>
      </c>
      <c r="R96" s="31">
        <v>4111.49</v>
      </c>
      <c r="S96" s="31">
        <v>1380.24</v>
      </c>
      <c r="T96" s="31">
        <v>737.88</v>
      </c>
      <c r="U96" s="31">
        <v>573.58000000000004</v>
      </c>
      <c r="V96" s="55"/>
      <c r="W96" s="31">
        <f t="shared" ref="W96:W99" si="24">SUM(J96:U96)</f>
        <v>17169.980000000003</v>
      </c>
    </row>
    <row r="97" spans="3:27" ht="18" hidden="1" customHeight="1" outlineLevel="1" x14ac:dyDescent="0.3">
      <c r="C97" s="22">
        <v>48717</v>
      </c>
      <c r="F97" s="2" t="s">
        <v>208</v>
      </c>
      <c r="G97" s="22"/>
      <c r="H97" s="42" t="s">
        <v>209</v>
      </c>
      <c r="J97" s="31">
        <v>0</v>
      </c>
      <c r="K97" s="31">
        <v>0</v>
      </c>
      <c r="L97" s="31">
        <v>0</v>
      </c>
      <c r="M97" s="31">
        <v>2000</v>
      </c>
      <c r="N97" s="31">
        <v>380.42</v>
      </c>
      <c r="O97" s="31">
        <v>0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55"/>
      <c r="W97" s="31">
        <f t="shared" si="24"/>
        <v>2380.42</v>
      </c>
    </row>
    <row r="98" spans="3:27" ht="18" hidden="1" customHeight="1" outlineLevel="1" x14ac:dyDescent="0.3">
      <c r="C98" s="22">
        <v>48715</v>
      </c>
      <c r="D98" s="1">
        <v>70</v>
      </c>
      <c r="E98" s="1" t="s">
        <v>210</v>
      </c>
      <c r="F98" s="2" t="s">
        <v>211</v>
      </c>
      <c r="G98" s="22"/>
      <c r="H98" s="56" t="s">
        <v>212</v>
      </c>
      <c r="J98" s="31">
        <v>31600</v>
      </c>
      <c r="K98" s="31">
        <v>19000</v>
      </c>
      <c r="L98" s="31">
        <v>28000</v>
      </c>
      <c r="M98" s="31">
        <v>0</v>
      </c>
      <c r="N98" s="31">
        <v>31600</v>
      </c>
      <c r="O98" s="31">
        <v>0</v>
      </c>
      <c r="P98" s="31">
        <v>0</v>
      </c>
      <c r="Q98" s="31">
        <v>0</v>
      </c>
      <c r="R98" s="31">
        <v>0</v>
      </c>
      <c r="S98" s="31">
        <v>0</v>
      </c>
      <c r="T98" s="31">
        <v>107573.79</v>
      </c>
      <c r="U98" s="31">
        <v>0</v>
      </c>
      <c r="V98" s="55"/>
      <c r="W98" s="31">
        <f t="shared" si="24"/>
        <v>217773.78999999998</v>
      </c>
    </row>
    <row r="99" spans="3:27" ht="18" hidden="1" customHeight="1" outlineLevel="1" x14ac:dyDescent="0.3">
      <c r="C99" s="22">
        <v>48717</v>
      </c>
      <c r="D99" s="1">
        <v>71</v>
      </c>
      <c r="E99" s="1" t="s">
        <v>213</v>
      </c>
      <c r="F99" s="2" t="s">
        <v>214</v>
      </c>
      <c r="G99" s="22"/>
      <c r="H99" s="56" t="s">
        <v>215</v>
      </c>
      <c r="J99" s="31">
        <v>72930.929999999993</v>
      </c>
      <c r="K99" s="31">
        <v>63248.869999999995</v>
      </c>
      <c r="L99" s="31">
        <v>102269.5</v>
      </c>
      <c r="M99" s="31">
        <v>481316.64</v>
      </c>
      <c r="N99" s="31">
        <v>202469.39</v>
      </c>
      <c r="O99" s="31">
        <v>147207.78</v>
      </c>
      <c r="P99" s="31">
        <v>128668.95999999999</v>
      </c>
      <c r="Q99" s="31">
        <v>154343.35999999999</v>
      </c>
      <c r="R99" s="31">
        <v>201933.89</v>
      </c>
      <c r="S99" s="31">
        <v>277206.02</v>
      </c>
      <c r="T99" s="31">
        <v>196121</v>
      </c>
      <c r="U99" s="31">
        <v>188061.45</v>
      </c>
      <c r="V99" s="55"/>
      <c r="W99" s="31">
        <f t="shared" si="24"/>
        <v>2215777.79</v>
      </c>
    </row>
    <row r="100" spans="3:27" ht="3" customHeight="1" thickBot="1" x14ac:dyDescent="0.35">
      <c r="F100" s="2" t="s">
        <v>28</v>
      </c>
      <c r="H100" s="57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5"/>
      <c r="W100" s="59"/>
      <c r="Y100" s="41"/>
    </row>
    <row r="101" spans="3:27" s="10" customFormat="1" ht="18" customHeight="1" collapsed="1" x14ac:dyDescent="0.3">
      <c r="C101" s="60"/>
      <c r="D101" s="60"/>
      <c r="E101" s="60"/>
      <c r="F101" s="13" t="s">
        <v>28</v>
      </c>
      <c r="G101" s="60"/>
      <c r="H101" s="61" t="s">
        <v>216</v>
      </c>
      <c r="J101" s="62">
        <f t="shared" ref="J101:U101" si="25">SUM(J102:J105)</f>
        <v>168597.49</v>
      </c>
      <c r="K101" s="62">
        <f t="shared" si="25"/>
        <v>141331.07</v>
      </c>
      <c r="L101" s="62">
        <f t="shared" si="25"/>
        <v>190040.16</v>
      </c>
      <c r="M101" s="62">
        <f t="shared" si="25"/>
        <v>539060.61</v>
      </c>
      <c r="N101" s="62">
        <f t="shared" si="25"/>
        <v>289504.18</v>
      </c>
      <c r="O101" s="62">
        <f t="shared" si="25"/>
        <v>224724.04000000004</v>
      </c>
      <c r="P101" s="62">
        <f t="shared" si="25"/>
        <v>183047.72999999998</v>
      </c>
      <c r="Q101" s="62">
        <f t="shared" si="25"/>
        <v>225290.4</v>
      </c>
      <c r="R101" s="62">
        <f t="shared" si="25"/>
        <v>290166.76</v>
      </c>
      <c r="S101" s="62">
        <f t="shared" si="25"/>
        <v>371413.84</v>
      </c>
      <c r="T101" s="62">
        <f t="shared" si="25"/>
        <v>401443.82999999996</v>
      </c>
      <c r="U101" s="62">
        <f t="shared" si="25"/>
        <v>303224.64</v>
      </c>
      <c r="V101" s="16"/>
      <c r="W101" s="62">
        <f>SUM(J101:U101)</f>
        <v>3327844.75</v>
      </c>
      <c r="Y101" s="63"/>
      <c r="AA101" s="63"/>
    </row>
    <row r="102" spans="3:27" s="10" customFormat="1" ht="18" hidden="1" customHeight="1" outlineLevel="1" x14ac:dyDescent="0.3">
      <c r="C102" s="60"/>
      <c r="D102" s="60"/>
      <c r="E102" s="60"/>
      <c r="F102" s="13"/>
      <c r="G102" s="60"/>
      <c r="H102" s="42" t="s">
        <v>217</v>
      </c>
      <c r="I102" s="3"/>
      <c r="J102" s="64"/>
      <c r="K102" s="64"/>
      <c r="L102" s="64"/>
      <c r="M102" s="64"/>
      <c r="N102" s="64"/>
      <c r="O102" s="64">
        <v>4954.6400000000003</v>
      </c>
      <c r="P102" s="64"/>
      <c r="Q102" s="64">
        <v>3401.29</v>
      </c>
      <c r="R102" s="64"/>
      <c r="S102" s="64"/>
      <c r="T102" s="64"/>
      <c r="U102" s="64"/>
      <c r="V102" s="25"/>
      <c r="W102" s="33"/>
      <c r="Y102" s="63"/>
      <c r="AA102" s="63"/>
    </row>
    <row r="103" spans="3:27" s="10" customFormat="1" ht="18" hidden="1" customHeight="1" outlineLevel="1" x14ac:dyDescent="0.3">
      <c r="C103" s="60"/>
      <c r="D103" s="60"/>
      <c r="E103" s="60"/>
      <c r="F103" s="13"/>
      <c r="G103" s="60"/>
      <c r="H103" s="42" t="s">
        <v>218</v>
      </c>
      <c r="I103" s="3"/>
      <c r="J103" s="64"/>
      <c r="K103" s="64"/>
      <c r="L103" s="65"/>
      <c r="M103" s="64"/>
      <c r="N103" s="64"/>
      <c r="O103" s="64"/>
      <c r="P103" s="64">
        <v>114.8</v>
      </c>
      <c r="Q103" s="64">
        <v>3500</v>
      </c>
      <c r="R103" s="64">
        <v>1500</v>
      </c>
      <c r="S103" s="64"/>
      <c r="T103" s="64">
        <v>9462.31</v>
      </c>
      <c r="U103" s="64"/>
      <c r="V103" s="25"/>
      <c r="W103" s="33"/>
      <c r="Y103" s="63"/>
      <c r="AA103" s="63"/>
    </row>
    <row r="104" spans="3:27" ht="18" hidden="1" customHeight="1" outlineLevel="1" x14ac:dyDescent="0.3">
      <c r="C104" s="22">
        <v>48715</v>
      </c>
      <c r="D104" s="1">
        <v>68</v>
      </c>
      <c r="E104" s="1" t="s">
        <v>219</v>
      </c>
      <c r="F104" s="2" t="s">
        <v>220</v>
      </c>
      <c r="G104" s="22"/>
      <c r="H104" s="56" t="s">
        <v>212</v>
      </c>
      <c r="J104" s="64">
        <v>72930.929999999993</v>
      </c>
      <c r="K104" s="64">
        <v>63248.869999999995</v>
      </c>
      <c r="L104" s="64">
        <v>102269.5</v>
      </c>
      <c r="M104" s="64">
        <v>481316.64</v>
      </c>
      <c r="N104" s="64">
        <v>135077.34000000003</v>
      </c>
      <c r="O104" s="64">
        <v>147207.78</v>
      </c>
      <c r="P104" s="64">
        <v>128668.95999999999</v>
      </c>
      <c r="Q104" s="64">
        <v>154343.35999999999</v>
      </c>
      <c r="R104" s="64">
        <v>201933.89</v>
      </c>
      <c r="S104" s="64">
        <v>277206.02</v>
      </c>
      <c r="T104" s="64">
        <v>196121</v>
      </c>
      <c r="U104" s="64">
        <v>188061.45</v>
      </c>
      <c r="V104" s="25"/>
      <c r="W104" s="33">
        <f t="shared" ref="W104:W105" si="26">SUM(J104:U104)</f>
        <v>2148385.7400000002</v>
      </c>
      <c r="Y104" s="41"/>
      <c r="AA104" s="41"/>
    </row>
    <row r="105" spans="3:27" ht="18" hidden="1" customHeight="1" outlineLevel="1" x14ac:dyDescent="0.3">
      <c r="C105" s="22">
        <v>48717</v>
      </c>
      <c r="D105" s="1">
        <v>69</v>
      </c>
      <c r="E105" s="1" t="s">
        <v>221</v>
      </c>
      <c r="F105" s="2" t="s">
        <v>222</v>
      </c>
      <c r="G105" s="22"/>
      <c r="H105" s="56" t="s">
        <v>215</v>
      </c>
      <c r="J105" s="64">
        <v>95666.559999999998</v>
      </c>
      <c r="K105" s="64">
        <v>78082.2</v>
      </c>
      <c r="L105" s="65">
        <v>87770.66</v>
      </c>
      <c r="M105" s="64">
        <v>57743.97</v>
      </c>
      <c r="N105" s="64">
        <v>154426.83999999997</v>
      </c>
      <c r="O105" s="64">
        <v>72561.62000000001</v>
      </c>
      <c r="P105" s="64">
        <v>54263.97</v>
      </c>
      <c r="Q105" s="64">
        <v>64045.75</v>
      </c>
      <c r="R105" s="64">
        <v>86732.87000000001</v>
      </c>
      <c r="S105" s="64">
        <v>94207.819999999992</v>
      </c>
      <c r="T105" s="64">
        <v>195860.52</v>
      </c>
      <c r="U105" s="64">
        <v>115163.19</v>
      </c>
      <c r="V105" s="25"/>
      <c r="W105" s="33">
        <f t="shared" si="26"/>
        <v>1156525.97</v>
      </c>
      <c r="Y105" s="41"/>
      <c r="AA105" s="41"/>
    </row>
    <row r="106" spans="3:27" ht="4.5" customHeight="1" x14ac:dyDescent="0.3"/>
    <row r="107" spans="3:27" ht="18" customHeight="1" collapsed="1" x14ac:dyDescent="0.3">
      <c r="C107" s="22"/>
      <c r="G107" s="22"/>
      <c r="H107" s="54" t="s">
        <v>223</v>
      </c>
      <c r="J107" s="20">
        <f>SUM(J108:J111)</f>
        <v>11754.75</v>
      </c>
      <c r="K107" s="20">
        <f t="shared" ref="K107:U107" si="27">SUM(K108:K111)</f>
        <v>5979.63</v>
      </c>
      <c r="L107" s="20">
        <f t="shared" si="27"/>
        <v>872930.36999999988</v>
      </c>
      <c r="M107" s="20">
        <f t="shared" si="27"/>
        <v>8908</v>
      </c>
      <c r="N107" s="20">
        <f t="shared" si="27"/>
        <v>1716332.69</v>
      </c>
      <c r="O107" s="20">
        <f t="shared" si="27"/>
        <v>1050402.4300000002</v>
      </c>
      <c r="P107" s="20">
        <f t="shared" si="27"/>
        <v>1738060.1199999999</v>
      </c>
      <c r="Q107" s="20">
        <f t="shared" si="27"/>
        <v>586618.28999999992</v>
      </c>
      <c r="R107" s="20">
        <f t="shared" si="27"/>
        <v>733663.2300000001</v>
      </c>
      <c r="S107" s="20">
        <f t="shared" si="27"/>
        <v>640983.27999999991</v>
      </c>
      <c r="T107" s="20">
        <f t="shared" si="27"/>
        <v>2065300.4800000002</v>
      </c>
      <c r="U107" s="20">
        <f t="shared" si="27"/>
        <v>112782.83000000002</v>
      </c>
      <c r="V107" s="55"/>
      <c r="W107" s="20">
        <f>SUM(J107:U107)</f>
        <v>9543716.1000000015</v>
      </c>
    </row>
    <row r="108" spans="3:27" ht="18" hidden="1" customHeight="1" outlineLevel="1" x14ac:dyDescent="0.3">
      <c r="C108" s="22">
        <v>48715</v>
      </c>
      <c r="D108" s="1">
        <v>78</v>
      </c>
      <c r="E108" s="1" t="s">
        <v>224</v>
      </c>
      <c r="F108" s="2" t="s">
        <v>225</v>
      </c>
      <c r="G108" s="22"/>
      <c r="H108" s="56" t="s">
        <v>226</v>
      </c>
      <c r="J108" s="31">
        <v>0</v>
      </c>
      <c r="K108" s="31">
        <v>0</v>
      </c>
      <c r="L108" s="31">
        <v>870046.58</v>
      </c>
      <c r="M108" s="31">
        <v>0</v>
      </c>
      <c r="N108" s="31">
        <v>1258059.8799999999</v>
      </c>
      <c r="O108" s="31">
        <v>961219.9</v>
      </c>
      <c r="P108" s="31">
        <v>1666580.73</v>
      </c>
      <c r="Q108" s="31">
        <v>483389.22</v>
      </c>
      <c r="R108" s="31">
        <v>654341.05000000005</v>
      </c>
      <c r="S108" s="31">
        <v>629096.23</v>
      </c>
      <c r="T108" s="31">
        <v>1915953.4300000002</v>
      </c>
      <c r="U108" s="31">
        <v>0</v>
      </c>
      <c r="V108" s="55"/>
      <c r="W108" s="66">
        <f>SUM(J108:U108)</f>
        <v>8438687.0199999996</v>
      </c>
    </row>
    <row r="109" spans="3:27" ht="18" hidden="1" customHeight="1" outlineLevel="1" x14ac:dyDescent="0.3">
      <c r="C109" s="22">
        <v>48717</v>
      </c>
      <c r="D109" s="1">
        <v>79</v>
      </c>
      <c r="E109" s="1" t="s">
        <v>227</v>
      </c>
      <c r="F109" s="2" t="s">
        <v>228</v>
      </c>
      <c r="G109" s="22"/>
      <c r="H109" s="56" t="s">
        <v>229</v>
      </c>
      <c r="J109" s="31">
        <v>0</v>
      </c>
      <c r="K109" s="31">
        <v>0</v>
      </c>
      <c r="L109" s="31">
        <v>0</v>
      </c>
      <c r="M109" s="31">
        <v>0</v>
      </c>
      <c r="N109" s="31">
        <v>449662.66</v>
      </c>
      <c r="O109" s="31">
        <v>73915.289999999994</v>
      </c>
      <c r="P109" s="31">
        <v>55053.78</v>
      </c>
      <c r="Q109" s="31">
        <v>86797.61</v>
      </c>
      <c r="R109" s="31">
        <v>65429.66</v>
      </c>
      <c r="S109" s="31">
        <v>0</v>
      </c>
      <c r="T109" s="31">
        <v>139576.20000000001</v>
      </c>
      <c r="U109" s="31">
        <v>100386.57</v>
      </c>
      <c r="V109" s="55"/>
      <c r="W109" s="66">
        <f>SUM(J109:U109)</f>
        <v>970821.77</v>
      </c>
    </row>
    <row r="110" spans="3:27" ht="18" hidden="1" customHeight="1" outlineLevel="1" x14ac:dyDescent="0.3">
      <c r="C110" s="22">
        <v>48715</v>
      </c>
      <c r="D110" s="1">
        <v>62</v>
      </c>
      <c r="E110" s="1" t="s">
        <v>230</v>
      </c>
      <c r="F110" s="2" t="s">
        <v>231</v>
      </c>
      <c r="G110" s="22"/>
      <c r="H110" s="42" t="s">
        <v>232</v>
      </c>
      <c r="J110" s="31">
        <v>9529.66</v>
      </c>
      <c r="K110" s="31">
        <v>4315.1000000000004</v>
      </c>
      <c r="L110" s="31">
        <v>1206.32</v>
      </c>
      <c r="M110" s="31">
        <v>7140.37</v>
      </c>
      <c r="N110" s="31">
        <v>5949.29</v>
      </c>
      <c r="O110" s="31">
        <v>10917.87</v>
      </c>
      <c r="P110" s="31">
        <v>11148.72</v>
      </c>
      <c r="Q110" s="31">
        <v>10689.59</v>
      </c>
      <c r="R110" s="31">
        <v>8460.2999999999993</v>
      </c>
      <c r="S110" s="31">
        <v>6270.97</v>
      </c>
      <c r="T110" s="31">
        <v>4581.2299999999996</v>
      </c>
      <c r="U110" s="31">
        <v>7305.08</v>
      </c>
      <c r="V110" s="55"/>
      <c r="W110" s="66">
        <f>SUM(J110:U110)</f>
        <v>87514.5</v>
      </c>
    </row>
    <row r="111" spans="3:27" ht="18" hidden="1" customHeight="1" outlineLevel="1" x14ac:dyDescent="0.3">
      <c r="C111" s="22">
        <v>48717</v>
      </c>
      <c r="D111" s="1">
        <v>63</v>
      </c>
      <c r="E111" s="1" t="s">
        <v>233</v>
      </c>
      <c r="F111" s="2" t="s">
        <v>234</v>
      </c>
      <c r="G111" s="22"/>
      <c r="H111" s="42" t="s">
        <v>235</v>
      </c>
      <c r="J111" s="31">
        <v>2225.09</v>
      </c>
      <c r="K111" s="31">
        <v>1664.53</v>
      </c>
      <c r="L111" s="31">
        <v>1677.47</v>
      </c>
      <c r="M111" s="31">
        <v>1767.63</v>
      </c>
      <c r="N111" s="31">
        <f>2607.67+53.19</f>
        <v>2660.86</v>
      </c>
      <c r="O111" s="31">
        <f>4346.47+2.9</f>
        <v>4349.37</v>
      </c>
      <c r="P111" s="31">
        <v>5276.89</v>
      </c>
      <c r="Q111" s="31">
        <v>5741.87</v>
      </c>
      <c r="R111" s="31">
        <v>5432.22</v>
      </c>
      <c r="S111" s="31">
        <v>5616.08</v>
      </c>
      <c r="T111" s="31">
        <v>5189.62</v>
      </c>
      <c r="U111" s="31">
        <v>5091.18</v>
      </c>
      <c r="V111" s="55"/>
      <c r="W111" s="66">
        <f>SUM(J111:U111)</f>
        <v>46692.810000000005</v>
      </c>
    </row>
    <row r="112" spans="3:27" ht="4.8" customHeight="1" thickBot="1" x14ac:dyDescent="0.35"/>
    <row r="113" spans="3:27" ht="18" customHeight="1" collapsed="1" x14ac:dyDescent="0.3">
      <c r="C113" s="22"/>
      <c r="G113" s="22"/>
      <c r="H113" s="61" t="s">
        <v>236</v>
      </c>
      <c r="J113" s="62">
        <f>SUM(J114:J119)</f>
        <v>377793.32999999996</v>
      </c>
      <c r="K113" s="62">
        <f t="shared" ref="K113:U113" si="28">SUM(K114:K119)</f>
        <v>577021.77</v>
      </c>
      <c r="L113" s="62">
        <f t="shared" si="28"/>
        <v>409244.5</v>
      </c>
      <c r="M113" s="62">
        <f t="shared" si="28"/>
        <v>360655.63</v>
      </c>
      <c r="N113" s="62">
        <f t="shared" si="28"/>
        <v>678652.27000000014</v>
      </c>
      <c r="O113" s="62">
        <f t="shared" si="28"/>
        <v>535739.70000000007</v>
      </c>
      <c r="P113" s="62">
        <f t="shared" si="28"/>
        <v>1723347.75</v>
      </c>
      <c r="Q113" s="62">
        <f t="shared" si="28"/>
        <v>1030333.78</v>
      </c>
      <c r="R113" s="62">
        <f t="shared" si="28"/>
        <v>990623.87</v>
      </c>
      <c r="S113" s="62">
        <f t="shared" si="28"/>
        <v>1050085.71</v>
      </c>
      <c r="T113" s="62">
        <f t="shared" si="28"/>
        <v>1169043.2609999999</v>
      </c>
      <c r="U113" s="62">
        <f t="shared" si="28"/>
        <v>1096371.49</v>
      </c>
      <c r="V113" s="55"/>
      <c r="W113" s="62">
        <f>SUM(J113:U113)</f>
        <v>9998913.0610000007</v>
      </c>
    </row>
    <row r="114" spans="3:27" ht="18" hidden="1" customHeight="1" outlineLevel="1" x14ac:dyDescent="0.3">
      <c r="C114" s="22">
        <v>48715</v>
      </c>
      <c r="D114" s="1">
        <v>60</v>
      </c>
      <c r="E114" s="1" t="s">
        <v>237</v>
      </c>
      <c r="F114" s="2" t="s">
        <v>238</v>
      </c>
      <c r="G114" s="22"/>
      <c r="H114" s="42" t="s">
        <v>239</v>
      </c>
      <c r="J114" s="64">
        <v>336545.3</v>
      </c>
      <c r="K114" s="64">
        <v>553142.83000000007</v>
      </c>
      <c r="L114" s="64">
        <v>407784.82</v>
      </c>
      <c r="M114" s="64">
        <v>353559.46</v>
      </c>
      <c r="N114" s="64">
        <v>669354.17000000004</v>
      </c>
      <c r="O114" s="64">
        <v>464325.59000000008</v>
      </c>
      <c r="P114" s="64">
        <v>1710661.25</v>
      </c>
      <c r="Q114" s="64">
        <v>975261.76</v>
      </c>
      <c r="R114" s="64">
        <v>887020.43</v>
      </c>
      <c r="S114" s="64">
        <v>1028883.0299999998</v>
      </c>
      <c r="T114" s="64">
        <v>956412.84</v>
      </c>
      <c r="U114" s="64">
        <v>945043.8899999999</v>
      </c>
      <c r="V114" s="25"/>
      <c r="W114" s="33">
        <f t="shared" ref="W114:W119" si="29">SUM(J114:U114)</f>
        <v>9287995.3699999992</v>
      </c>
      <c r="Y114" s="67"/>
      <c r="Z114" s="67"/>
      <c r="AA114" s="67"/>
    </row>
    <row r="115" spans="3:27" ht="18" hidden="1" customHeight="1" outlineLevel="1" x14ac:dyDescent="0.3">
      <c r="C115" s="22">
        <v>48717</v>
      </c>
      <c r="D115" s="1">
        <v>61</v>
      </c>
      <c r="E115" s="1" t="s">
        <v>240</v>
      </c>
      <c r="F115" s="2" t="s">
        <v>241</v>
      </c>
      <c r="G115" s="22"/>
      <c r="H115" s="42" t="s">
        <v>242</v>
      </c>
      <c r="J115" s="64">
        <v>40384.75</v>
      </c>
      <c r="K115" s="64">
        <v>21711.07</v>
      </c>
      <c r="L115" s="64">
        <v>0</v>
      </c>
      <c r="M115" s="64">
        <v>5847.31</v>
      </c>
      <c r="N115" s="64">
        <v>5289.17</v>
      </c>
      <c r="O115" s="64">
        <v>70663.490000000005</v>
      </c>
      <c r="P115" s="64">
        <v>10213.470000000001</v>
      </c>
      <c r="Q115" s="64">
        <v>51997.460000000006</v>
      </c>
      <c r="R115" s="64">
        <v>100597.34999999999</v>
      </c>
      <c r="S115" s="64">
        <v>18466.29</v>
      </c>
      <c r="T115" s="64">
        <v>204903.19</v>
      </c>
      <c r="U115" s="64">
        <v>149589.70000000001</v>
      </c>
      <c r="V115" s="25"/>
      <c r="W115" s="33">
        <f t="shared" si="29"/>
        <v>679663.25</v>
      </c>
      <c r="Y115" s="67"/>
      <c r="Z115" s="67"/>
      <c r="AA115" s="67"/>
    </row>
    <row r="116" spans="3:27" ht="18" hidden="1" customHeight="1" outlineLevel="1" x14ac:dyDescent="0.3">
      <c r="C116" s="22">
        <v>48715</v>
      </c>
      <c r="D116" s="1">
        <v>64</v>
      </c>
      <c r="E116" s="1" t="s">
        <v>243</v>
      </c>
      <c r="F116" s="2" t="s">
        <v>244</v>
      </c>
      <c r="G116" s="22"/>
      <c r="H116" s="47" t="s">
        <v>245</v>
      </c>
      <c r="J116" s="64">
        <v>755.12</v>
      </c>
      <c r="K116" s="64">
        <v>2072.88</v>
      </c>
      <c r="L116" s="64">
        <v>1459.68</v>
      </c>
      <c r="M116" s="64">
        <v>1209.68</v>
      </c>
      <c r="N116" s="64">
        <v>1859.81</v>
      </c>
      <c r="O116" s="64">
        <v>162.56</v>
      </c>
      <c r="P116" s="64">
        <v>2333.12</v>
      </c>
      <c r="Q116" s="64">
        <v>2858.4</v>
      </c>
      <c r="R116" s="64">
        <v>2506.5700000000002</v>
      </c>
      <c r="S116" s="64">
        <v>2556.37</v>
      </c>
      <c r="T116" s="64">
        <v>883.01</v>
      </c>
      <c r="U116" s="64">
        <v>724.75</v>
      </c>
      <c r="V116" s="25"/>
      <c r="W116" s="66">
        <f t="shared" si="29"/>
        <v>19381.949999999997</v>
      </c>
      <c r="Y116" s="41"/>
      <c r="Z116" s="67"/>
      <c r="AA116" s="41"/>
    </row>
    <row r="117" spans="3:27" ht="18" hidden="1" customHeight="1" outlineLevel="1" x14ac:dyDescent="0.3">
      <c r="C117" s="22">
        <v>48717</v>
      </c>
      <c r="D117" s="1">
        <v>65</v>
      </c>
      <c r="E117" s="1" t="s">
        <v>246</v>
      </c>
      <c r="F117" s="2" t="s">
        <v>247</v>
      </c>
      <c r="G117" s="22"/>
      <c r="H117" s="47" t="s">
        <v>248</v>
      </c>
      <c r="J117" s="64">
        <v>108.16</v>
      </c>
      <c r="K117" s="64">
        <v>94.99</v>
      </c>
      <c r="L117" s="64">
        <v>0</v>
      </c>
      <c r="M117" s="64">
        <v>39.18</v>
      </c>
      <c r="N117" s="64">
        <f>2087.08+2.02</f>
        <v>2089.1</v>
      </c>
      <c r="O117" s="64">
        <f>12.67+0.02</f>
        <v>12.69</v>
      </c>
      <c r="P117" s="64">
        <v>25.76</v>
      </c>
      <c r="Q117" s="64">
        <v>216.16</v>
      </c>
      <c r="R117" s="64">
        <v>499.52</v>
      </c>
      <c r="S117" s="64">
        <v>113.28</v>
      </c>
      <c r="T117" s="64">
        <v>5534.88</v>
      </c>
      <c r="U117" s="64">
        <v>128.57</v>
      </c>
      <c r="V117" s="25"/>
      <c r="W117" s="66">
        <f t="shared" si="29"/>
        <v>8862.2900000000009</v>
      </c>
      <c r="Y117" s="67"/>
      <c r="Z117" s="67"/>
      <c r="AA117" s="41"/>
    </row>
    <row r="118" spans="3:27" ht="18" hidden="1" customHeight="1" outlineLevel="1" x14ac:dyDescent="0.3">
      <c r="C118" s="22">
        <v>48715</v>
      </c>
      <c r="D118" s="1">
        <v>66</v>
      </c>
      <c r="E118" s="1" t="s">
        <v>249</v>
      </c>
      <c r="F118" s="2" t="s">
        <v>250</v>
      </c>
      <c r="G118" s="22"/>
      <c r="H118" s="47" t="s">
        <v>251</v>
      </c>
      <c r="J118" s="64">
        <v>0</v>
      </c>
      <c r="K118" s="64">
        <v>0</v>
      </c>
      <c r="L118" s="64">
        <v>0</v>
      </c>
      <c r="M118" s="64">
        <v>0</v>
      </c>
      <c r="N118" s="64">
        <v>15.88</v>
      </c>
      <c r="O118" s="64">
        <v>572.59</v>
      </c>
      <c r="P118" s="64">
        <v>114.15</v>
      </c>
      <c r="Q118" s="64">
        <v>0</v>
      </c>
      <c r="R118" s="64">
        <v>0</v>
      </c>
      <c r="S118" s="64">
        <v>66.739999999999995</v>
      </c>
      <c r="T118" s="64">
        <v>1309.3409999999999</v>
      </c>
      <c r="U118" s="64">
        <v>884.58</v>
      </c>
      <c r="V118" s="25"/>
      <c r="W118" s="66">
        <f t="shared" si="29"/>
        <v>2963.2809999999999</v>
      </c>
      <c r="Y118" s="67"/>
      <c r="Z118" s="67"/>
      <c r="AA118" s="41"/>
    </row>
    <row r="119" spans="3:27" ht="18" hidden="1" customHeight="1" outlineLevel="1" x14ac:dyDescent="0.3">
      <c r="C119" s="22">
        <v>48717</v>
      </c>
      <c r="D119" s="1">
        <v>67</v>
      </c>
      <c r="E119" s="1" t="s">
        <v>252</v>
      </c>
      <c r="F119" s="2" t="s">
        <v>253</v>
      </c>
      <c r="G119" s="22"/>
      <c r="H119" s="47" t="s">
        <v>254</v>
      </c>
      <c r="J119" s="64">
        <v>0</v>
      </c>
      <c r="K119" s="64">
        <v>0</v>
      </c>
      <c r="L119" s="64">
        <v>0</v>
      </c>
      <c r="M119" s="64">
        <v>0</v>
      </c>
      <c r="N119" s="64">
        <v>44.14</v>
      </c>
      <c r="O119" s="64">
        <v>2.78</v>
      </c>
      <c r="P119" s="64">
        <v>0</v>
      </c>
      <c r="Q119" s="64">
        <v>0</v>
      </c>
      <c r="R119" s="64">
        <v>0</v>
      </c>
      <c r="S119" s="64">
        <v>0</v>
      </c>
      <c r="T119" s="64">
        <v>0</v>
      </c>
      <c r="U119" s="64">
        <v>0</v>
      </c>
      <c r="V119" s="25"/>
      <c r="W119" s="66">
        <f t="shared" si="29"/>
        <v>46.92</v>
      </c>
      <c r="Y119" s="67"/>
      <c r="Z119" s="67"/>
      <c r="AA119" s="41"/>
    </row>
    <row r="120" spans="3:27" ht="4.5" customHeight="1" x14ac:dyDescent="0.3">
      <c r="Y120" s="67"/>
      <c r="Z120" s="67"/>
      <c r="AA120" s="67"/>
    </row>
    <row r="121" spans="3:27" s="10" customFormat="1" ht="18" customHeight="1" x14ac:dyDescent="0.3">
      <c r="C121" s="12"/>
      <c r="D121" s="12"/>
      <c r="E121" s="12"/>
      <c r="F121" s="13"/>
      <c r="G121" s="12"/>
      <c r="H121" s="19" t="s">
        <v>255</v>
      </c>
      <c r="J121" s="20">
        <f t="shared" ref="J121:U121" si="30">J20+J96+J110+J98-(J116+J118)</f>
        <v>40374.54</v>
      </c>
      <c r="K121" s="20">
        <f t="shared" si="30"/>
        <v>21242.219999999998</v>
      </c>
      <c r="L121" s="20">
        <f t="shared" si="30"/>
        <v>1372028.7400000002</v>
      </c>
      <c r="M121" s="20">
        <f t="shared" si="30"/>
        <v>660953.52</v>
      </c>
      <c r="N121" s="20">
        <f t="shared" si="30"/>
        <v>1304581.3000000003</v>
      </c>
      <c r="O121" s="20">
        <f t="shared" si="30"/>
        <v>971802.61999999988</v>
      </c>
      <c r="P121" s="20">
        <f t="shared" si="30"/>
        <v>672674.29</v>
      </c>
      <c r="Q121" s="20">
        <f t="shared" si="30"/>
        <v>662825.46</v>
      </c>
      <c r="R121" s="20">
        <f t="shared" si="30"/>
        <v>664706.27000000014</v>
      </c>
      <c r="S121" s="20">
        <f t="shared" si="30"/>
        <v>659669.15</v>
      </c>
      <c r="T121" s="20">
        <f t="shared" si="30"/>
        <v>1921129.889</v>
      </c>
      <c r="U121" s="20">
        <f t="shared" si="30"/>
        <v>6269.33</v>
      </c>
      <c r="W121" s="20">
        <f>SUM(J121:U121)</f>
        <v>8958257.3290000018</v>
      </c>
      <c r="Y121" s="63"/>
      <c r="Z121" s="63"/>
      <c r="AA121" s="63"/>
    </row>
    <row r="122" spans="3:27" ht="2.1" customHeight="1" thickBot="1" x14ac:dyDescent="0.35"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9"/>
      <c r="Y122" s="67"/>
      <c r="Z122" s="67"/>
      <c r="AA122" s="67"/>
    </row>
    <row r="123" spans="3:27" s="10" customFormat="1" ht="18" customHeight="1" x14ac:dyDescent="0.3">
      <c r="C123" s="12"/>
      <c r="D123" s="12"/>
      <c r="E123" s="12"/>
      <c r="F123" s="13"/>
      <c r="G123" s="12"/>
      <c r="H123" s="70" t="s">
        <v>256</v>
      </c>
      <c r="J123" s="62">
        <f t="shared" ref="J123:U123" si="31">J24+J101</f>
        <v>481460.98</v>
      </c>
      <c r="K123" s="62">
        <f t="shared" si="31"/>
        <v>657102.77</v>
      </c>
      <c r="L123" s="62">
        <f t="shared" si="31"/>
        <v>1007565.5499999999</v>
      </c>
      <c r="M123" s="62">
        <f t="shared" si="31"/>
        <v>1089689.8899999999</v>
      </c>
      <c r="N123" s="62">
        <f t="shared" si="31"/>
        <v>883081.53</v>
      </c>
      <c r="O123" s="62">
        <f t="shared" si="31"/>
        <v>613454.14000000013</v>
      </c>
      <c r="P123" s="62">
        <f t="shared" si="31"/>
        <v>782183.48</v>
      </c>
      <c r="Q123" s="62">
        <f t="shared" si="31"/>
        <v>1273298.0100000002</v>
      </c>
      <c r="R123" s="62">
        <f t="shared" si="31"/>
        <v>1125922.01</v>
      </c>
      <c r="S123" s="62">
        <f t="shared" si="31"/>
        <v>1169922.2139999999</v>
      </c>
      <c r="T123" s="62">
        <f t="shared" si="31"/>
        <v>1411289.19</v>
      </c>
      <c r="U123" s="62">
        <f t="shared" si="31"/>
        <v>1181734.8900000001</v>
      </c>
      <c r="W123" s="62">
        <f>SUM(J123:U123)</f>
        <v>11676704.653999999</v>
      </c>
      <c r="Y123" s="63"/>
      <c r="Z123" s="63"/>
      <c r="AA123" s="63"/>
    </row>
    <row r="124" spans="3:27" ht="5.0999999999999996" customHeight="1" x14ac:dyDescent="0.3">
      <c r="Y124" s="67"/>
      <c r="Z124" s="67"/>
      <c r="AA124" s="67"/>
    </row>
    <row r="125" spans="3:27" s="10" customFormat="1" ht="18" customHeight="1" thickBot="1" x14ac:dyDescent="0.35">
      <c r="C125" s="12"/>
      <c r="D125" s="12"/>
      <c r="E125" s="12"/>
      <c r="F125" s="13"/>
      <c r="G125" s="12"/>
      <c r="H125" s="71" t="s">
        <v>257</v>
      </c>
      <c r="J125" s="72">
        <f>J15+J19-(J24-J62-J63-J68-J69-J84-J89)+(J96+J98+J110)-(J102+J104+J116+J118)</f>
        <v>1095334.6669999999</v>
      </c>
      <c r="K125" s="72">
        <f>K15+K19-(K24-K62-K63-K68-K69-K84-K89)+(K96+K98+K110)-(K102+K104+K116+K118)</f>
        <v>544434.05699999991</v>
      </c>
      <c r="L125" s="72">
        <f>L15+L19-(L24-L62-L63-L68-L69-L84-L89)+(L96+L98+L110)-(L102+L104+L116+L118)</f>
        <v>1006442.4570000004</v>
      </c>
      <c r="M125" s="72">
        <f>M15+M19-(M24-M62-M63-M68-M69-M84-M89)+(M96+M98+M110)-(M102+M104+M116+M118)</f>
        <v>658813.68700000038</v>
      </c>
      <c r="N125" s="72">
        <f>N15+N19-(N24-N62-N63-N68-N69-N84-N89)+(N96+N98+N110)-(N102+N104+N116+N118)+15.55</f>
        <v>1251592.9970000007</v>
      </c>
      <c r="O125" s="72">
        <f>O15+O19-(O24-O62-O63-O68-O69-O84-O89)+(O96+O98+O110)-(O102+O104+O116+O118)</f>
        <v>1758670.0270000009</v>
      </c>
      <c r="P125" s="72">
        <f>P15+P19-(P24-P62-P63-P68-P69-P84-P89)+(P96+P98+P110)-(P102+P104+P116+P118)-10086.5</f>
        <v>1723290.9570000011</v>
      </c>
      <c r="Q125" s="72">
        <f>Q15+Q19-(Q24-Q62-Q63-Q68-Q69-Q84-Q89)+(Q96+Q98+Q110)-(Q102+Q104+Q116+Q118)-2695.82</f>
        <v>1239249.6070000008</v>
      </c>
      <c r="R125" s="72">
        <f>R15+R19-(R24-R62-R63-R68-R69-R84-R89)+(R96+R98+R110)-(R102+R104+R116+R118)-11223.59</f>
        <v>1012523.9570000008</v>
      </c>
      <c r="S125" s="72">
        <f>S15+S19-(S24-S62-S63-S68-S69-S84-S89)+(S96+S98+S110)-(S102+S104+S116+S118)+0.01</f>
        <v>616385.02300000074</v>
      </c>
      <c r="T125" s="72">
        <f>T15+T19-(T24-T62-T63-T68-T69-T84-T89)+(T96+T98+T110)-(T102+T104+T116+T118)+9082.69</f>
        <v>1578314.5920000009</v>
      </c>
      <c r="U125" s="72">
        <f>U15+U19-(U24-U62-U63-U68-U69-U84-U89)+(U96+U98+U110)-(U102+U104+U116+U118)-1147.16</f>
        <v>638966.45200000063</v>
      </c>
      <c r="V125" s="16"/>
      <c r="W125" s="72">
        <f>SUM(J125:U125)</f>
        <v>13124018.480000006</v>
      </c>
      <c r="Y125" s="63"/>
      <c r="Z125" s="63"/>
      <c r="AA125" s="63"/>
    </row>
    <row r="126" spans="3:27" ht="5.0999999999999996" customHeight="1" thickTop="1" x14ac:dyDescent="0.3">
      <c r="V126" s="16"/>
      <c r="Y126" s="67"/>
      <c r="Z126" s="67"/>
      <c r="AA126" s="67"/>
    </row>
    <row r="127" spans="3:27" s="10" customFormat="1" ht="18" customHeight="1" thickBot="1" x14ac:dyDescent="0.35">
      <c r="C127" s="12"/>
      <c r="D127" s="12"/>
      <c r="E127" s="12"/>
      <c r="F127" s="13"/>
      <c r="G127" s="12"/>
      <c r="H127" s="73" t="s">
        <v>258</v>
      </c>
      <c r="J127" s="74">
        <f>J17-J62-J63-J68-J69-J84-J89+J97+J99-J103-J105+J111-J117-J119</f>
        <v>267143.27300000004</v>
      </c>
      <c r="K127" s="74">
        <f>K17-K62-K63-K68-K69-K84-K89+K97+K99-K103-K105+K111-K117-K119</f>
        <v>247001.74300000005</v>
      </c>
      <c r="L127" s="74">
        <f>L17-L62-L63-L68-L69-L84-L89+L97+L99-L103-L105+L111-L117-L119</f>
        <v>253403.50300000008</v>
      </c>
      <c r="M127" s="74">
        <f>M17-M62-M63-M68-M69-M84-M89+M97+M99-M103-M105+M111-M117-M119</f>
        <v>657340.99300000002</v>
      </c>
      <c r="N127" s="74">
        <f>N17-N62-N63-N68-N69-N84-N89+N97+N99-N103-N105+N111-N117-N119</f>
        <v>689454.43300000008</v>
      </c>
      <c r="O127" s="74">
        <f>O17-O62-O63-O68-O69-O84-O89+O97+O99-O103-O105+O111-O117-O119+4954.64</f>
        <v>697222.2030000001</v>
      </c>
      <c r="P127" s="74">
        <f>P17-P62-P63-P68-P69-P84-P89+P97+P99-P103-P105+P111-P117-P119+205.8</f>
        <v>747131.473</v>
      </c>
      <c r="Q127" s="74">
        <f>Q17-Q62-Q63-Q68-Q69-Q84-Q89+Q97+Q99-Q103-Q105+Q111-Q117-Q119+2682.52+6901.29</f>
        <v>787457.33299999998</v>
      </c>
      <c r="R127" s="74">
        <f>R17-R62-R63-R68-R69-R84-R89+R97+R99-R103-R105+R111-R117-R119+7112.1+1500</f>
        <v>757222.34300000011</v>
      </c>
      <c r="S127" s="74">
        <f>S17-S62-S63-S68-S69-S84-S89+S97+S99-S103-S105+S111-S117-S119</f>
        <v>925817.04300000006</v>
      </c>
      <c r="T127" s="74">
        <f>T17-T62-T63-T68-T69-T84-T89+T97+T99-T103-T105+T111-T117-T119</f>
        <v>678586.60299999989</v>
      </c>
      <c r="U127" s="74">
        <f>U17-U62-U63-U68-U69-U84-U89+U97+U99-U103-U105+U111-U117-U119</f>
        <v>634346.0830000001</v>
      </c>
      <c r="V127" s="16"/>
      <c r="W127" s="74">
        <f>SUM(J127:U127)</f>
        <v>7342127.0260000005</v>
      </c>
      <c r="Y127" s="63"/>
      <c r="Z127" s="63"/>
      <c r="AA127" s="63"/>
    </row>
    <row r="128" spans="3:27" ht="5.0999999999999996" customHeight="1" thickTop="1" x14ac:dyDescent="0.3">
      <c r="V128" s="16"/>
      <c r="Y128" s="67"/>
      <c r="Z128" s="67"/>
      <c r="AA128" s="67"/>
    </row>
    <row r="129" spans="3:27" ht="15.6" hidden="1" x14ac:dyDescent="0.3">
      <c r="H129" s="75" t="s">
        <v>259</v>
      </c>
      <c r="J129" s="76"/>
      <c r="K129" s="77"/>
      <c r="L129" s="78"/>
      <c r="V129" s="16"/>
      <c r="Y129" s="67"/>
      <c r="Z129" s="67"/>
      <c r="AA129" s="67"/>
    </row>
    <row r="130" spans="3:27" ht="15.6" hidden="1" x14ac:dyDescent="0.3">
      <c r="H130" s="79" t="s">
        <v>260</v>
      </c>
      <c r="J130" s="80"/>
      <c r="K130" s="81"/>
      <c r="L130" s="82"/>
      <c r="V130" s="16"/>
      <c r="Y130" s="67"/>
      <c r="Z130" s="67"/>
      <c r="AA130" s="67"/>
    </row>
    <row r="131" spans="3:27" ht="15.6" hidden="1" x14ac:dyDescent="0.3">
      <c r="H131" s="83" t="s">
        <v>261</v>
      </c>
      <c r="J131" s="84"/>
      <c r="K131" s="81"/>
      <c r="L131" s="82"/>
      <c r="V131" s="16"/>
      <c r="Y131" s="67"/>
      <c r="Z131" s="67"/>
      <c r="AA131" s="67"/>
    </row>
    <row r="132" spans="3:27" ht="15.6" hidden="1" x14ac:dyDescent="0.3">
      <c r="H132" s="83" t="s">
        <v>262</v>
      </c>
      <c r="J132" s="84"/>
      <c r="K132" s="81"/>
      <c r="L132" s="82"/>
      <c r="V132" s="16"/>
      <c r="Y132" s="67"/>
      <c r="Z132" s="67"/>
      <c r="AA132" s="67"/>
    </row>
    <row r="133" spans="3:27" ht="16.2" hidden="1" thickBot="1" x14ac:dyDescent="0.35">
      <c r="H133" s="85" t="s">
        <v>263</v>
      </c>
      <c r="J133" s="86"/>
      <c r="K133" s="81"/>
      <c r="L133" s="82"/>
      <c r="V133" s="16"/>
      <c r="Y133" s="67"/>
      <c r="Z133" s="67"/>
      <c r="AA133" s="67"/>
    </row>
    <row r="134" spans="3:27" ht="16.2" hidden="1" thickBot="1" x14ac:dyDescent="0.35">
      <c r="H134" s="87"/>
      <c r="I134" s="88"/>
      <c r="K134" s="89"/>
      <c r="L134" s="90"/>
      <c r="V134" s="16"/>
      <c r="Y134" s="67"/>
      <c r="Z134" s="67"/>
      <c r="AA134" s="67"/>
    </row>
    <row r="135" spans="3:27" ht="15.6" hidden="1" x14ac:dyDescent="0.3">
      <c r="V135" s="16"/>
      <c r="Y135" s="67"/>
      <c r="Z135" s="67"/>
      <c r="AA135" s="67"/>
    </row>
    <row r="136" spans="3:27" s="10" customFormat="1" ht="18" customHeight="1" thickBot="1" x14ac:dyDescent="0.35">
      <c r="C136" s="12"/>
      <c r="D136" s="12"/>
      <c r="E136" s="12"/>
      <c r="F136" s="13"/>
      <c r="G136" s="12"/>
      <c r="H136" s="14" t="s">
        <v>264</v>
      </c>
      <c r="J136" s="15">
        <f>J125+J127</f>
        <v>1362477.94</v>
      </c>
      <c r="K136" s="15">
        <f t="shared" ref="K136:U136" si="32">K125+K127</f>
        <v>791435.79999999993</v>
      </c>
      <c r="L136" s="15">
        <f t="shared" si="32"/>
        <v>1259845.9600000004</v>
      </c>
      <c r="M136" s="15">
        <f t="shared" si="32"/>
        <v>1316154.6800000004</v>
      </c>
      <c r="N136" s="15">
        <f t="shared" si="32"/>
        <v>1941047.4300000006</v>
      </c>
      <c r="O136" s="15">
        <f t="shared" si="32"/>
        <v>2455892.2300000009</v>
      </c>
      <c r="P136" s="15">
        <f t="shared" si="32"/>
        <v>2470422.4300000011</v>
      </c>
      <c r="Q136" s="15">
        <f t="shared" si="32"/>
        <v>2026706.9400000009</v>
      </c>
      <c r="R136" s="15">
        <f t="shared" si="32"/>
        <v>1769746.3000000007</v>
      </c>
      <c r="S136" s="15">
        <f t="shared" si="32"/>
        <v>1542202.0660000008</v>
      </c>
      <c r="T136" s="15">
        <f>T125+T127</f>
        <v>2256901.1950000008</v>
      </c>
      <c r="U136" s="15">
        <f t="shared" si="32"/>
        <v>1273312.5350000006</v>
      </c>
      <c r="V136" s="16"/>
      <c r="W136" s="15">
        <f>SUM(J136:U136)</f>
        <v>20466145.506000008</v>
      </c>
      <c r="Y136" s="63"/>
      <c r="Z136" s="63"/>
      <c r="AA136" s="63"/>
    </row>
    <row r="137" spans="3:27" s="67" customFormat="1" ht="15" thickTop="1" x14ac:dyDescent="0.3">
      <c r="C137" s="91"/>
      <c r="D137" s="91"/>
      <c r="E137" s="91"/>
      <c r="F137" s="92"/>
      <c r="G137" s="91"/>
    </row>
    <row r="138" spans="3:27" ht="15.6" x14ac:dyDescent="0.3">
      <c r="H138" s="93"/>
      <c r="J138" s="94"/>
      <c r="K138" s="94"/>
      <c r="L138" s="94"/>
      <c r="M138" s="94"/>
      <c r="N138" s="94"/>
      <c r="O138" s="94"/>
      <c r="P138" s="94"/>
      <c r="Q138" s="94"/>
      <c r="R138" s="94"/>
      <c r="S138" s="94"/>
      <c r="T138" s="94"/>
      <c r="U138" s="94"/>
    </row>
    <row r="139" spans="3:27" x14ac:dyDescent="0.3"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96"/>
    </row>
    <row r="140" spans="3:27" x14ac:dyDescent="0.3">
      <c r="J140" s="97"/>
      <c r="K140" s="97"/>
      <c r="L140" s="97"/>
      <c r="M140" s="97"/>
      <c r="N140" s="98"/>
      <c r="O140" s="98"/>
      <c r="P140" s="98"/>
      <c r="Q140" s="98"/>
      <c r="R140" s="98"/>
      <c r="S140" s="98"/>
      <c r="T140" s="98"/>
      <c r="U140" s="98"/>
      <c r="V140" s="96"/>
    </row>
    <row r="141" spans="3:27" x14ac:dyDescent="0.3">
      <c r="J141" s="99"/>
      <c r="K141" s="99"/>
      <c r="L141" s="99"/>
      <c r="M141" s="99"/>
      <c r="N141" s="100"/>
      <c r="O141" s="100"/>
      <c r="P141" s="100"/>
      <c r="Q141" s="100"/>
      <c r="R141" s="100"/>
      <c r="S141" s="94"/>
      <c r="T141" s="100"/>
      <c r="U141" s="100"/>
      <c r="V141" s="96"/>
    </row>
    <row r="142" spans="3:27" x14ac:dyDescent="0.3"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96"/>
    </row>
    <row r="143" spans="3:27" x14ac:dyDescent="0.3">
      <c r="N143" s="96"/>
      <c r="O143" s="96"/>
      <c r="P143" s="96"/>
      <c r="Q143" s="96"/>
      <c r="R143" s="96"/>
      <c r="S143" s="96"/>
      <c r="T143" s="96"/>
      <c r="U143" s="96"/>
      <c r="V143" s="96"/>
    </row>
    <row r="144" spans="3:27" x14ac:dyDescent="0.3">
      <c r="N144" s="96"/>
      <c r="O144" s="96"/>
      <c r="P144" s="96"/>
      <c r="Q144" s="96"/>
      <c r="R144" s="96"/>
      <c r="S144" s="96"/>
      <c r="T144" s="96"/>
      <c r="U144" s="96"/>
      <c r="V144" s="96"/>
    </row>
    <row r="145" spans="8:23" ht="18" x14ac:dyDescent="0.3">
      <c r="H145" s="111" t="s">
        <v>265</v>
      </c>
      <c r="I145" s="111"/>
      <c r="J145" s="111"/>
      <c r="K145" s="111"/>
      <c r="L145" s="111"/>
      <c r="M145" s="111"/>
      <c r="N145" s="111"/>
      <c r="O145" s="111"/>
      <c r="P145" s="111"/>
      <c r="Q145" s="111"/>
      <c r="R145" s="111"/>
      <c r="S145" s="111"/>
      <c r="T145" s="111"/>
      <c r="U145" s="111"/>
      <c r="V145" s="111"/>
      <c r="W145" s="111"/>
    </row>
    <row r="146" spans="8:23" ht="18" x14ac:dyDescent="0.3">
      <c r="H146" s="111" t="s">
        <v>267</v>
      </c>
      <c r="I146" s="111"/>
      <c r="J146" s="111"/>
      <c r="K146" s="111"/>
      <c r="L146" s="111"/>
      <c r="M146" s="111"/>
      <c r="N146" s="111"/>
      <c r="O146" s="111"/>
      <c r="P146" s="111"/>
      <c r="Q146" s="111"/>
      <c r="R146" s="111"/>
      <c r="S146" s="111"/>
      <c r="T146" s="111"/>
      <c r="U146" s="111"/>
      <c r="V146" s="111"/>
      <c r="W146" s="111"/>
    </row>
    <row r="147" spans="8:23" ht="18" x14ac:dyDescent="0.3">
      <c r="H147" s="111" t="s">
        <v>268</v>
      </c>
      <c r="I147" s="111"/>
      <c r="J147" s="111"/>
      <c r="K147" s="111"/>
      <c r="L147" s="111"/>
      <c r="M147" s="111"/>
      <c r="N147" s="111"/>
      <c r="O147" s="111"/>
      <c r="P147" s="111"/>
      <c r="Q147" s="111"/>
      <c r="R147" s="111"/>
      <c r="S147" s="111"/>
      <c r="T147" s="111"/>
      <c r="U147" s="111"/>
      <c r="V147" s="111"/>
      <c r="W147" s="111"/>
    </row>
    <row r="148" spans="8:23" x14ac:dyDescent="0.3">
      <c r="H148" s="75"/>
      <c r="I148" s="75"/>
      <c r="J148" s="75"/>
      <c r="K148" s="75"/>
      <c r="L148" s="75"/>
      <c r="M148" s="75"/>
      <c r="N148" s="75"/>
      <c r="O148" s="75"/>
      <c r="P148" s="75"/>
      <c r="Q148" s="75"/>
      <c r="R148" s="75"/>
      <c r="S148" s="75"/>
      <c r="T148" s="75"/>
      <c r="U148" s="75"/>
      <c r="V148" s="75"/>
      <c r="W148" s="75"/>
    </row>
    <row r="149" spans="8:23" x14ac:dyDescent="0.3">
      <c r="H149" s="75"/>
      <c r="I149" s="75"/>
      <c r="J149" s="75"/>
      <c r="K149" s="75"/>
      <c r="L149" s="75"/>
      <c r="M149" s="75"/>
      <c r="N149" s="75"/>
      <c r="O149" s="75"/>
      <c r="P149" s="75"/>
      <c r="Q149" s="75"/>
      <c r="R149" s="75"/>
      <c r="S149" s="75"/>
      <c r="T149" s="75"/>
      <c r="U149" s="75"/>
      <c r="V149" s="75"/>
      <c r="W149" s="75"/>
    </row>
    <row r="150" spans="8:23" x14ac:dyDescent="0.3">
      <c r="N150" s="96"/>
    </row>
    <row r="151" spans="8:23" x14ac:dyDescent="0.3">
      <c r="O151" s="101"/>
      <c r="P151" s="101"/>
      <c r="Q151" s="101"/>
      <c r="R151" s="101"/>
      <c r="S151" s="101"/>
      <c r="T151" s="101"/>
      <c r="U151" s="101"/>
    </row>
    <row r="153" spans="8:23" ht="14.4" customHeight="1" x14ac:dyDescent="0.3"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</row>
    <row r="154" spans="8:23" ht="14.4" customHeight="1" x14ac:dyDescent="0.3">
      <c r="H154" s="112"/>
      <c r="I154" s="112"/>
      <c r="J154" s="112"/>
      <c r="K154" s="112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</row>
    <row r="157" spans="8:23" x14ac:dyDescent="0.3">
      <c r="K157" s="102"/>
    </row>
  </sheetData>
  <mergeCells count="11">
    <mergeCell ref="H145:W145"/>
    <mergeCell ref="H146:W146"/>
    <mergeCell ref="H147:W147"/>
    <mergeCell ref="H153:W153"/>
    <mergeCell ref="H154:W154"/>
    <mergeCell ref="H2:H3"/>
    <mergeCell ref="H5:H6"/>
    <mergeCell ref="H11:H12"/>
    <mergeCell ref="J11:U11"/>
    <mergeCell ref="W11:W12"/>
    <mergeCell ref="J8:W9"/>
  </mergeCells>
  <conditionalFormatting sqref="V95:V99 J100:W100">
    <cfRule type="cellIs" dxfId="2" priority="3" operator="greaterThan">
      <formula>0</formula>
    </cfRule>
  </conditionalFormatting>
  <conditionalFormatting sqref="V107:V111">
    <cfRule type="cellIs" dxfId="1" priority="2" operator="greaterThan">
      <formula>0</formula>
    </cfRule>
  </conditionalFormatting>
  <conditionalFormatting sqref="V113">
    <cfRule type="cellIs" dxfId="0" priority="1" operator="greaterThan">
      <formula>0</formula>
    </cfRule>
  </conditionalFormatting>
  <pageMargins left="0.11811023622047245" right="0.11811023622047245" top="0.39370078740157483" bottom="0.39370078740157483" header="0.31496062992125984" footer="0.31496062992125984"/>
  <pageSetup paperSize="9" scale="55" orientation="landscape" horizontalDpi="360" verticalDpi="360" r:id="rId1"/>
  <headerFooter>
    <oddFooter>&amp;CAcesse: www.fami.org.br / e-mail: fundacaofami2014@gmail.com
Rua Igrejinha, Vilarejo de Gongome S/Nº - Itaberaí-GO – Fone: (62) 99369-6067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Fluxo de Caixa - 2024</vt:lpstr>
      <vt:lpstr>'Fluxo de Caixa - 2024'!Area_de_impressao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cp:lastPrinted>2025-10-06T16:09:55Z</cp:lastPrinted>
  <dcterms:created xsi:type="dcterms:W3CDTF">2025-07-15T22:49:43Z</dcterms:created>
  <dcterms:modified xsi:type="dcterms:W3CDTF">2025-10-06T17:20:46Z</dcterms:modified>
</cp:coreProperties>
</file>