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5\RELATÓRIO FINANCEIROS\ANO 2025\"/>
    </mc:Choice>
  </mc:AlternateContent>
  <xr:revisionPtr revIDLastSave="0" documentId="8_{37F9F9AC-CA37-4A10-B2F7-765BAACC614D}" xr6:coauthVersionLast="47" xr6:coauthVersionMax="47" xr10:uidLastSave="{00000000-0000-0000-0000-000000000000}"/>
  <bookViews>
    <workbookView xWindow="57480" yWindow="585" windowWidth="29040" windowHeight="15720" xr2:uid="{C1355D57-29F6-45B7-A281-47887E0EB43E}"/>
  </bookViews>
  <sheets>
    <sheet name="06.2025" sheetId="1" r:id="rId1"/>
  </sheets>
  <externalReferences>
    <externalReference r:id="rId2"/>
  </externalReferences>
  <definedNames>
    <definedName name="_xlnm.Print_Area" localSheetId="0">'06.2025'!$B$1:$C$129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1" i="1" l="1"/>
  <c r="C107" i="1"/>
  <c r="C103" i="1"/>
  <c r="C96" i="1"/>
  <c r="C90" i="1"/>
  <c r="C86" i="1"/>
  <c r="C85" i="1"/>
  <c r="C84" i="1"/>
  <c r="C77" i="1" s="1"/>
  <c r="C82" i="1"/>
  <c r="C80" i="1"/>
  <c r="C79" i="1"/>
  <c r="C78" i="1"/>
  <c r="C76" i="1"/>
  <c r="C75" i="1"/>
  <c r="C73" i="1"/>
  <c r="C72" i="1"/>
  <c r="C71" i="1"/>
  <c r="C70" i="1"/>
  <c r="C69" i="1"/>
  <c r="C68" i="1"/>
  <c r="C67" i="1"/>
  <c r="C66" i="1"/>
  <c r="C65" i="1"/>
  <c r="C64" i="1"/>
  <c r="C63" i="1"/>
  <c r="C62" i="1"/>
  <c r="C87" i="1" s="1"/>
  <c r="C98" i="1" s="1"/>
  <c r="C57" i="1"/>
  <c r="C55" i="1" s="1"/>
  <c r="C58" i="1" s="1"/>
  <c r="C56" i="1"/>
  <c r="C52" i="1"/>
  <c r="C51" i="1"/>
  <c r="C50" i="1"/>
  <c r="C49" i="1"/>
  <c r="C45" i="1"/>
  <c r="C44" i="1"/>
  <c r="C43" i="1"/>
  <c r="C39" i="1" s="1"/>
  <c r="C42" i="1"/>
  <c r="C38" i="1"/>
  <c r="C112" i="1" s="1"/>
  <c r="C37" i="1"/>
  <c r="C36" i="1"/>
  <c r="C46" i="1" s="1"/>
  <c r="C33" i="1"/>
  <c r="C31" i="1"/>
  <c r="C111" i="1" s="1"/>
  <c r="C110" i="1" s="1"/>
  <c r="C113" i="1" s="1"/>
  <c r="C30" i="1"/>
  <c r="C24" i="1"/>
  <c r="C27" i="1" s="1"/>
  <c r="C21" i="1"/>
</calcChain>
</file>

<file path=xl/sharedStrings.xml><?xml version="1.0" encoding="utf-8"?>
<sst xmlns="http://schemas.openxmlformats.org/spreadsheetml/2006/main" count="111" uniqueCount="111">
  <si>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</si>
  <si>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</si>
  <si>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</si>
  <si>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</si>
  <si>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</si>
  <si>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</si>
  <si>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</si>
  <si>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</si>
  <si>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TÉRMINO 10/07/2025</t>
    </r>
  </si>
  <si>
    <r>
      <rPr>
        <b/>
        <sz val="11"/>
        <color theme="1"/>
        <rFont val="Calibri"/>
        <family val="2"/>
        <scheme val="minor"/>
      </rPr>
      <t xml:space="preserve">VIGÊNCIA DO ADITIVO - CONTRATO DE GESTÃO: </t>
    </r>
    <r>
      <rPr>
        <sz val="11"/>
        <color theme="1"/>
        <rFont val="Calibri"/>
        <family val="2"/>
        <scheme val="minor"/>
      </rPr>
      <t>INÍCIO 12/07/2025 E TÉRMINO 11/07/2027</t>
    </r>
  </si>
  <si>
    <t>PREVISÃO MÉDIA DE REPASSE MENSAL DO CONTRATO DE GESTÃO - CUSTEIO</t>
  </si>
  <si>
    <t>PREVISÃO MÉDIA DE REPASSE UNICO DO CONTRATO DE GESTÃO - INVESTIMENTO</t>
  </si>
  <si>
    <t>Relatório Financeiro Mensal</t>
  </si>
  <si>
    <t>Competência: 06/2025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</si>
  <si>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</si>
  <si>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</si>
  <si>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</si>
  <si>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</si>
  <si>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</si>
  <si>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</t>
  </si>
  <si>
    <t xml:space="preserve">1.3 Aplicações financeiras </t>
  </si>
  <si>
    <t>1.3.1 - Conta Corrente 45.715-5 - CUSTEIO E INVESTIMENTO</t>
  </si>
  <si>
    <t>1.3.2 - Conta Corrente 45.717-1  PROVISÃO</t>
  </si>
  <si>
    <t>SALDO ANTERIOR (1= 1.1 + 1.2 + 1.3)</t>
  </si>
  <si>
    <t>2.ENTRADAS DE RECURSOS FINANCEIROS</t>
  </si>
  <si>
    <t>2.1 Repasse - Custeio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</si>
  <si>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</si>
  <si>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</si>
  <si>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</si>
  <si>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</si>
  <si>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</si>
  <si>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</si>
  <si>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</si>
  <si>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</si>
  <si>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</si>
  <si>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</si>
  <si>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</si>
  <si>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</si>
  <si>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</si>
  <si>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</si>
  <si>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</si>
  <si>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</si>
  <si>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</si>
  <si>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</si>
  <si>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</si>
  <si>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</si>
  <si>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</si>
  <si>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</si>
  <si>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</si>
  <si>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</si>
  <si>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</t>
  </si>
  <si>
    <t xml:space="preserve">TOTAL DAS APLICAÇÕES FINANCEIRAS </t>
  </si>
  <si>
    <t>5. SAÍDAS DE RECURSOS FINANCEIROS</t>
  </si>
  <si>
    <t>5.1 PAGAMENTOS REALIZADOS - CUSTEIO E PROVISÃO</t>
  </si>
  <si>
    <t>5.1.1 - Conta 45.715-5 - CUSTEIO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</si>
  <si>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</si>
  <si>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</si>
  <si>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</si>
  <si>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</si>
  <si>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</si>
  <si>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</si>
  <si>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</si>
  <si>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</si>
  <si>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</si>
  <si>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</si>
  <si>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</si>
  <si>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</si>
  <si>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</si>
  <si>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</si>
  <si>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45.717-1 - PROVISÃO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</si>
  <si>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</si>
  <si>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</si>
  <si>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</si>
  <si>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</si>
  <si>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</si>
  <si>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</si>
  <si>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</si>
  <si>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</si>
  <si>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</si>
  <si>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</si>
  <si>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</si>
  <si>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</si>
  <si>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</si>
  <si>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</si>
  <si>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</si>
  <si>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</si>
  <si>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</si>
  <si>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</si>
  <si>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</si>
  <si>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</si>
  <si>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</si>
  <si>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</si>
  <si>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</si>
  <si>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30/06/2025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</si>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</sst>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4">
    <xf numFmtId="0" fontId="0" fillId="0" borderId="0" xfId="0"/>
    <xf numFmtId="43" fontId="0" fillId="0" borderId="0" xfId="0" applyNumberFormat="1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44" fontId="10" fillId="0" borderId="0" xfId="2" applyFont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" fontId="3" fillId="7" borderId="3" xfId="0" applyNumberFormat="1" applyFont="1" applyFill="1" applyBorder="1" applyAlignment="1">
      <alignment vertical="center" shrinkToFit="1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0" fillId="0" borderId="3" xfId="0" applyNumberFormat="1" applyBorder="1"/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5\RELAT&#211;RIO%20FINANCEIROS\ANO%202025\Fluxo%20de%20Caixa%20e%20Relat&#243;rio%20Mensal%20-%201&#186;%20Semestre.xlsx" TargetMode="External"/><Relationship Id="rId1" Type="http://schemas.openxmlformats.org/officeDocument/2006/relationships/externalLinkPath" Target="Fluxo%20de%20Caixa%20e%20Relat&#243;rio%20Mensal%20-%201&#186;%20Se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"/>
      <sheetName val="01.2025"/>
      <sheetName val="02.2025"/>
      <sheetName val="03.2025"/>
      <sheetName val="04.2025"/>
      <sheetName val="05.2025"/>
      <sheetName val="06.2025"/>
    </sheetNames>
    <sheetDataSet>
      <sheetData sheetId="0">
        <row r="16">
          <cell r="N16">
            <v>0</v>
          </cell>
        </row>
        <row r="21">
          <cell r="N21">
            <v>0</v>
          </cell>
        </row>
        <row r="23">
          <cell r="N23">
            <v>0</v>
          </cell>
        </row>
        <row r="24">
          <cell r="N24">
            <v>13815.3</v>
          </cell>
        </row>
        <row r="25">
          <cell r="N25">
            <v>0</v>
          </cell>
        </row>
        <row r="26">
          <cell r="N26">
            <v>0</v>
          </cell>
        </row>
        <row r="27">
          <cell r="N27">
            <v>9492.82</v>
          </cell>
        </row>
        <row r="29">
          <cell r="N29">
            <v>0</v>
          </cell>
        </row>
        <row r="36">
          <cell r="N36">
            <v>45961.4</v>
          </cell>
        </row>
        <row r="50">
          <cell r="N50">
            <v>0</v>
          </cell>
        </row>
        <row r="51">
          <cell r="N51">
            <v>17607.29</v>
          </cell>
        </row>
        <row r="52">
          <cell r="N52">
            <v>0</v>
          </cell>
        </row>
        <row r="54">
          <cell r="N54">
            <v>0</v>
          </cell>
        </row>
        <row r="55">
          <cell r="N55">
            <v>13908.75</v>
          </cell>
        </row>
        <row r="62">
          <cell r="N62">
            <v>361964.02</v>
          </cell>
        </row>
        <row r="68">
          <cell r="N68">
            <v>28426.240000000002</v>
          </cell>
        </row>
        <row r="69">
          <cell r="N69">
            <v>27950</v>
          </cell>
        </row>
        <row r="75">
          <cell r="N75">
            <v>4395.49</v>
          </cell>
        </row>
        <row r="79">
          <cell r="N79">
            <v>3000</v>
          </cell>
        </row>
        <row r="81">
          <cell r="N81">
            <v>10997.56</v>
          </cell>
        </row>
        <row r="87">
          <cell r="N87">
            <v>10965.28</v>
          </cell>
        </row>
        <row r="94">
          <cell r="N94">
            <v>445.12999999999994</v>
          </cell>
        </row>
        <row r="95">
          <cell r="N95">
            <v>15.280000000000001</v>
          </cell>
        </row>
        <row r="96">
          <cell r="N96">
            <v>38.35</v>
          </cell>
        </row>
        <row r="97">
          <cell r="N97">
            <v>95.3</v>
          </cell>
        </row>
        <row r="98">
          <cell r="N98">
            <v>240.55</v>
          </cell>
        </row>
        <row r="99">
          <cell r="N99">
            <v>0</v>
          </cell>
        </row>
        <row r="101">
          <cell r="N101">
            <v>0</v>
          </cell>
        </row>
        <row r="107">
          <cell r="N107">
            <v>1005.23</v>
          </cell>
        </row>
        <row r="108">
          <cell r="N108">
            <v>0</v>
          </cell>
        </row>
        <row r="109">
          <cell r="N109">
            <v>328807.89999999997</v>
          </cell>
        </row>
        <row r="110">
          <cell r="N110">
            <v>6227.21</v>
          </cell>
        </row>
        <row r="114">
          <cell r="N114">
            <v>1227.21</v>
          </cell>
        </row>
        <row r="115">
          <cell r="N115">
            <v>51807.9</v>
          </cell>
        </row>
        <row r="117">
          <cell r="N117">
            <v>0</v>
          </cell>
        </row>
        <row r="118">
          <cell r="N118">
            <v>0</v>
          </cell>
        </row>
        <row r="119">
          <cell r="N119">
            <v>0</v>
          </cell>
        </row>
        <row r="120">
          <cell r="N120">
            <v>0</v>
          </cell>
        </row>
        <row r="121">
          <cell r="N121">
            <v>0</v>
          </cell>
        </row>
        <row r="122">
          <cell r="N122">
            <v>0</v>
          </cell>
        </row>
        <row r="123">
          <cell r="N123">
            <v>0</v>
          </cell>
        </row>
        <row r="126">
          <cell r="N126">
            <v>53.14</v>
          </cell>
        </row>
        <row r="127">
          <cell r="N127">
            <v>160.31</v>
          </cell>
        </row>
        <row r="134">
          <cell r="N134">
            <v>0</v>
          </cell>
        </row>
        <row r="135">
          <cell r="N135">
            <v>0</v>
          </cell>
        </row>
        <row r="136">
          <cell r="N136">
            <v>111242.05</v>
          </cell>
        </row>
        <row r="137">
          <cell r="N137">
            <v>69056.78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FF61C-59F7-4F2A-B508-965EBBFA5DD1}">
  <dimension ref="B1:I129"/>
  <sheetViews>
    <sheetView showGridLines="0" tabSelected="1" zoomScaleNormal="100" zoomScaleSheetLayoutView="70" workbookViewId="0">
      <selection activeCell="A125" sqref="A125:XFD126"/>
    </sheetView>
  </sheetViews>
  <sheetFormatPr defaultColWidth="41.6640625" defaultRowHeight="14.4" x14ac:dyDescent="0.3"/>
  <cols>
    <col min="1" max="1" width="5.77734375" customWidth="1"/>
    <col min="2" max="2" width="91.109375" customWidth="1"/>
    <col min="3" max="3" width="29.109375" style="1" customWidth="1"/>
    <col min="4" max="4" width="17.88671875" style="2" customWidth="1"/>
    <col min="5" max="5" width="15.5546875" style="2" customWidth="1"/>
    <col min="6" max="6" width="26.5546875" style="2" customWidth="1"/>
  </cols>
  <sheetData>
    <row r="1" spans="2:9" ht="10.5" customHeight="1" x14ac:dyDescent="0.3"/>
    <row r="2" spans="2:9" ht="43.8" customHeight="1" x14ac:dyDescent="0.3">
      <c r="B2" s="3" t="s">
        <v>0</v>
      </c>
      <c r="C2" s="4"/>
    </row>
    <row r="3" spans="2:9" ht="21" customHeight="1" x14ac:dyDescent="0.3">
      <c r="B3" s="5" t="s">
        <v>1</v>
      </c>
      <c r="C3" s="5"/>
    </row>
    <row r="4" spans="2:9" ht="16.2" customHeight="1" x14ac:dyDescent="0.3">
      <c r="B4" s="5"/>
      <c r="C4" s="5"/>
    </row>
    <row r="5" spans="2:9" x14ac:dyDescent="0.3">
      <c r="B5" s="6" t="s">
        <v>2</v>
      </c>
      <c r="C5" s="7"/>
    </row>
    <row r="6" spans="2:9" x14ac:dyDescent="0.3">
      <c r="B6" s="6" t="s">
        <v>3</v>
      </c>
      <c r="C6" s="7"/>
    </row>
    <row r="7" spans="2:9" x14ac:dyDescent="0.3">
      <c r="B7" s="8" t="s">
        <v>4</v>
      </c>
      <c r="C7" s="9"/>
    </row>
    <row r="8" spans="2:9" x14ac:dyDescent="0.3">
      <c r="B8" s="10" t="s">
        <v>5</v>
      </c>
      <c r="C8" s="9"/>
    </row>
    <row r="9" spans="2:9" x14ac:dyDescent="0.3">
      <c r="B9" s="11" t="s">
        <v>6</v>
      </c>
      <c r="C9" s="12"/>
    </row>
    <row r="10" spans="2:9" x14ac:dyDescent="0.3">
      <c r="B10" s="10" t="s">
        <v>7</v>
      </c>
      <c r="C10" s="9"/>
    </row>
    <row r="11" spans="2:9" x14ac:dyDescent="0.3">
      <c r="B11" s="10" t="s">
        <v>8</v>
      </c>
      <c r="C11" s="9"/>
    </row>
    <row r="12" spans="2:9" x14ac:dyDescent="0.3">
      <c r="B12" s="10" t="s">
        <v>9</v>
      </c>
      <c r="C12" s="9"/>
    </row>
    <row r="13" spans="2:9" s="15" customFormat="1" ht="15.6" x14ac:dyDescent="0.3">
      <c r="B13" s="13" t="s">
        <v>10</v>
      </c>
      <c r="C13" s="14">
        <v>663271.65</v>
      </c>
      <c r="D13" s="2"/>
      <c r="E13" s="2"/>
      <c r="F13" s="2"/>
      <c r="G13"/>
      <c r="H13"/>
      <c r="I13"/>
    </row>
    <row r="14" spans="2:9" s="15" customFormat="1" x14ac:dyDescent="0.3">
      <c r="B14" s="13" t="s">
        <v>11</v>
      </c>
      <c r="C14" s="16">
        <v>0</v>
      </c>
      <c r="D14" s="2"/>
      <c r="E14" s="2"/>
      <c r="F14" s="2"/>
      <c r="G14"/>
      <c r="H14"/>
      <c r="I14"/>
    </row>
    <row r="15" spans="2:9" s="15" customFormat="1" x14ac:dyDescent="0.3">
      <c r="B15" s="17"/>
      <c r="C15" s="18"/>
      <c r="D15" s="2"/>
      <c r="E15" s="2"/>
      <c r="F15" s="2"/>
      <c r="G15"/>
      <c r="H15"/>
      <c r="I15"/>
    </row>
    <row r="16" spans="2:9" ht="25.8" x14ac:dyDescent="0.3">
      <c r="B16" s="19" t="s">
        <v>12</v>
      </c>
      <c r="C16" s="20"/>
    </row>
    <row r="17" spans="2:6" s="24" customFormat="1" ht="19.2" customHeight="1" x14ac:dyDescent="0.3">
      <c r="B17" s="21" t="s">
        <v>13</v>
      </c>
      <c r="C17" s="22" t="s">
        <v>14</v>
      </c>
      <c r="D17" s="23"/>
      <c r="E17" s="23"/>
      <c r="F17" s="23"/>
    </row>
    <row r="18" spans="2:6" s="24" customFormat="1" ht="4.95" customHeight="1" x14ac:dyDescent="0.3">
      <c r="B18" s="25"/>
      <c r="C18" s="26"/>
      <c r="D18" s="23"/>
      <c r="E18" s="23"/>
      <c r="F18" s="23"/>
    </row>
    <row r="19" spans="2:6" ht="15.6" x14ac:dyDescent="0.3">
      <c r="B19" s="27" t="s">
        <v>15</v>
      </c>
      <c r="C19" s="28"/>
    </row>
    <row r="20" spans="2:6" ht="15.6" x14ac:dyDescent="0.3">
      <c r="B20" s="29" t="s">
        <v>16</v>
      </c>
      <c r="C20" s="30">
        <v>0</v>
      </c>
    </row>
    <row r="21" spans="2:6" ht="15.6" x14ac:dyDescent="0.3">
      <c r="B21" s="29" t="s">
        <v>17</v>
      </c>
      <c r="C21" s="30">
        <f>SUBTOTAL(9,C22:C23)</f>
        <v>0</v>
      </c>
    </row>
    <row r="22" spans="2:6" x14ac:dyDescent="0.3">
      <c r="B22" s="31" t="s">
        <v>18</v>
      </c>
      <c r="C22" s="32">
        <v>0</v>
      </c>
    </row>
    <row r="23" spans="2:6" x14ac:dyDescent="0.3">
      <c r="B23" s="31" t="s">
        <v>19</v>
      </c>
      <c r="C23" s="32">
        <v>0</v>
      </c>
    </row>
    <row r="24" spans="2:6" ht="15.6" x14ac:dyDescent="0.3">
      <c r="B24" s="29" t="s">
        <v>20</v>
      </c>
      <c r="C24" s="30">
        <f>SUM(C25:C26)</f>
        <v>180548.88000000009</v>
      </c>
    </row>
    <row r="25" spans="2:6" x14ac:dyDescent="0.3">
      <c r="B25" s="31" t="s">
        <v>21</v>
      </c>
      <c r="C25" s="32">
        <v>119191.64000000013</v>
      </c>
    </row>
    <row r="26" spans="2:6" x14ac:dyDescent="0.3">
      <c r="B26" s="31" t="s">
        <v>22</v>
      </c>
      <c r="C26" s="32">
        <v>61357.239999999962</v>
      </c>
    </row>
    <row r="27" spans="2:6" ht="15.6" x14ac:dyDescent="0.3">
      <c r="B27" s="33" t="s">
        <v>23</v>
      </c>
      <c r="C27" s="34">
        <f>C24+C21+C20</f>
        <v>180548.88000000009</v>
      </c>
    </row>
    <row r="28" spans="2:6" ht="10.050000000000001" customHeight="1" x14ac:dyDescent="0.3">
      <c r="B28" s="35"/>
      <c r="C28" s="36"/>
    </row>
    <row r="29" spans="2:6" ht="15.6" x14ac:dyDescent="0.3">
      <c r="B29" s="27" t="s">
        <v>24</v>
      </c>
      <c r="C29" s="28"/>
    </row>
    <row r="30" spans="2:6" ht="15.6" x14ac:dyDescent="0.3">
      <c r="B30" s="37" t="s">
        <v>25</v>
      </c>
      <c r="C30" s="38">
        <f>SUM(C31:C32)</f>
        <v>0</v>
      </c>
    </row>
    <row r="31" spans="2:6" x14ac:dyDescent="0.3">
      <c r="B31" s="31" t="s">
        <v>26</v>
      </c>
      <c r="C31" s="39">
        <f>'[1]Fluxo de Caixa'!N16</f>
        <v>0</v>
      </c>
    </row>
    <row r="32" spans="2:6" x14ac:dyDescent="0.3">
      <c r="B32" s="31" t="s">
        <v>27</v>
      </c>
      <c r="C32" s="40">
        <v>0</v>
      </c>
    </row>
    <row r="33" spans="2:3" ht="15.6" x14ac:dyDescent="0.3">
      <c r="B33" s="37" t="s">
        <v>28</v>
      </c>
      <c r="C33" s="38">
        <f>SUM(C34:C35)</f>
        <v>0</v>
      </c>
    </row>
    <row r="34" spans="2:3" x14ac:dyDescent="0.3">
      <c r="B34" s="31" t="s">
        <v>29</v>
      </c>
      <c r="C34" s="40">
        <v>0</v>
      </c>
    </row>
    <row r="35" spans="2:3" x14ac:dyDescent="0.3">
      <c r="B35" s="31" t="s">
        <v>30</v>
      </c>
      <c r="C35" s="40">
        <v>0</v>
      </c>
    </row>
    <row r="36" spans="2:3" ht="15.6" x14ac:dyDescent="0.3">
      <c r="B36" s="41" t="s">
        <v>31</v>
      </c>
      <c r="C36" s="38">
        <f>SUM(C37:C38)</f>
        <v>-160.75</v>
      </c>
    </row>
    <row r="37" spans="2:3" x14ac:dyDescent="0.3">
      <c r="B37" s="31" t="s">
        <v>32</v>
      </c>
      <c r="C37" s="40">
        <f>'[1]Fluxo de Caixa'!N126-'[1]Fluxo de Caixa'!N96-'[1]Fluxo de Caixa'!N98</f>
        <v>-225.76000000000002</v>
      </c>
    </row>
    <row r="38" spans="2:3" x14ac:dyDescent="0.3">
      <c r="B38" s="31" t="s">
        <v>33</v>
      </c>
      <c r="C38" s="40">
        <f>'[1]Fluxo de Caixa'!N127-'[1]Fluxo de Caixa'!N97-'[1]Fluxo de Caixa'!N99</f>
        <v>65.010000000000005</v>
      </c>
    </row>
    <row r="39" spans="2:3" ht="12.6" customHeight="1" x14ac:dyDescent="0.3">
      <c r="B39" s="42" t="s">
        <v>34</v>
      </c>
      <c r="C39" s="43">
        <f>SUM(C40:C45)</f>
        <v>336040.33999999997</v>
      </c>
    </row>
    <row r="40" spans="2:3" x14ac:dyDescent="0.3">
      <c r="B40" s="31" t="s">
        <v>35</v>
      </c>
      <c r="C40" s="40">
        <v>0</v>
      </c>
    </row>
    <row r="41" spans="2:3" x14ac:dyDescent="0.3">
      <c r="B41" s="31" t="s">
        <v>36</v>
      </c>
      <c r="C41" s="40">
        <v>0</v>
      </c>
    </row>
    <row r="42" spans="2:3" x14ac:dyDescent="0.3">
      <c r="B42" s="31" t="s">
        <v>37</v>
      </c>
      <c r="C42" s="40">
        <f>'[1]Fluxo de Caixa'!N107</f>
        <v>1005.23</v>
      </c>
    </row>
    <row r="43" spans="2:3" x14ac:dyDescent="0.3">
      <c r="B43" s="31" t="s">
        <v>38</v>
      </c>
      <c r="C43" s="40">
        <f>'[1]Fluxo de Caixa'!N108</f>
        <v>0</v>
      </c>
    </row>
    <row r="44" spans="2:3" x14ac:dyDescent="0.3">
      <c r="B44" s="31" t="s">
        <v>39</v>
      </c>
      <c r="C44" s="40">
        <f>'[1]Fluxo de Caixa'!N109</f>
        <v>328807.89999999997</v>
      </c>
    </row>
    <row r="45" spans="2:3" x14ac:dyDescent="0.3">
      <c r="B45" s="31" t="s">
        <v>40</v>
      </c>
      <c r="C45" s="40">
        <f>'[1]Fluxo de Caixa'!N110</f>
        <v>6227.21</v>
      </c>
    </row>
    <row r="46" spans="2:3" x14ac:dyDescent="0.3">
      <c r="B46" s="44" t="s">
        <v>41</v>
      </c>
      <c r="C46" s="45">
        <f>C36+C33+C30+C39</f>
        <v>335879.58999999997</v>
      </c>
    </row>
    <row r="47" spans="2:3" ht="10.050000000000001" customHeight="1" x14ac:dyDescent="0.3">
      <c r="B47" s="46"/>
      <c r="C47" s="47"/>
    </row>
    <row r="48" spans="2:3" ht="15.6" x14ac:dyDescent="0.3">
      <c r="B48" s="27" t="s">
        <v>42</v>
      </c>
      <c r="C48" s="28"/>
    </row>
    <row r="49" spans="2:9" ht="15.6" x14ac:dyDescent="0.3">
      <c r="B49" s="37" t="s">
        <v>43</v>
      </c>
      <c r="C49" s="38">
        <f>SUM(C50:C51)</f>
        <v>180298.83000000002</v>
      </c>
    </row>
    <row r="50" spans="2:9" x14ac:dyDescent="0.3">
      <c r="B50" s="31" t="s">
        <v>44</v>
      </c>
      <c r="C50" s="48">
        <f>'[1]Fluxo de Caixa'!N136</f>
        <v>111242.05</v>
      </c>
    </row>
    <row r="51" spans="2:9" x14ac:dyDescent="0.3">
      <c r="B51" s="31" t="s">
        <v>45</v>
      </c>
      <c r="C51" s="48">
        <f>'[1]Fluxo de Caixa'!N137</f>
        <v>69056.78</v>
      </c>
    </row>
    <row r="52" spans="2:9" ht="15" customHeight="1" x14ac:dyDescent="0.3">
      <c r="B52" s="49" t="s">
        <v>46</v>
      </c>
      <c r="C52" s="50">
        <f>C49</f>
        <v>180298.83000000002</v>
      </c>
    </row>
    <row r="53" spans="2:9" s="53" customFormat="1" ht="10.050000000000001" customHeight="1" x14ac:dyDescent="0.3">
      <c r="B53" s="51"/>
      <c r="C53" s="52"/>
      <c r="D53" s="2"/>
      <c r="E53" s="2"/>
      <c r="F53" s="2"/>
      <c r="G53"/>
      <c r="H53"/>
      <c r="I53"/>
    </row>
    <row r="54" spans="2:9" ht="15.6" x14ac:dyDescent="0.3">
      <c r="B54" s="27" t="s">
        <v>47</v>
      </c>
      <c r="C54" s="28"/>
    </row>
    <row r="55" spans="2:9" ht="15.6" x14ac:dyDescent="0.3">
      <c r="B55" s="54" t="s">
        <v>48</v>
      </c>
      <c r="C55" s="55">
        <f>SUM(C56:C57)</f>
        <v>0</v>
      </c>
    </row>
    <row r="56" spans="2:9" x14ac:dyDescent="0.3">
      <c r="B56" s="31" t="s">
        <v>49</v>
      </c>
      <c r="C56" s="48">
        <f>'[1]Fluxo de Caixa'!N134</f>
        <v>0</v>
      </c>
    </row>
    <row r="57" spans="2:9" x14ac:dyDescent="0.3">
      <c r="B57" s="31" t="s">
        <v>50</v>
      </c>
      <c r="C57" s="48">
        <f>'[1]Fluxo de Caixa'!N135</f>
        <v>0</v>
      </c>
    </row>
    <row r="58" spans="2:9" ht="15.6" x14ac:dyDescent="0.3">
      <c r="B58" s="49" t="s">
        <v>51</v>
      </c>
      <c r="C58" s="56">
        <f>C55</f>
        <v>0</v>
      </c>
    </row>
    <row r="59" spans="2:9" s="53" customFormat="1" ht="10.050000000000001" customHeight="1" x14ac:dyDescent="0.3">
      <c r="B59" s="51"/>
      <c r="C59" s="52"/>
      <c r="D59" s="2"/>
      <c r="E59" s="2"/>
      <c r="F59" s="2"/>
      <c r="G59"/>
      <c r="H59"/>
      <c r="I59"/>
    </row>
    <row r="60" spans="2:9" ht="15.6" x14ac:dyDescent="0.3">
      <c r="B60" s="27" t="s">
        <v>52</v>
      </c>
      <c r="C60" s="28"/>
    </row>
    <row r="61" spans="2:9" ht="15.6" x14ac:dyDescent="0.3">
      <c r="B61" s="57" t="s">
        <v>53</v>
      </c>
      <c r="C61" s="58"/>
    </row>
    <row r="62" spans="2:9" ht="15.6" x14ac:dyDescent="0.3">
      <c r="B62" s="41" t="s">
        <v>54</v>
      </c>
      <c r="C62" s="59">
        <f>C63+C64+C65+C66+C67+C68+C69+C70+C71+C72+C73+C74+C75+C76</f>
        <v>438956.09</v>
      </c>
    </row>
    <row r="63" spans="2:9" x14ac:dyDescent="0.3">
      <c r="B63" s="60" t="s">
        <v>55</v>
      </c>
      <c r="C63" s="39">
        <f>'[1]Fluxo de Caixa'!N21+'[1]Fluxo de Caixa'!N29</f>
        <v>0</v>
      </c>
    </row>
    <row r="64" spans="2:9" x14ac:dyDescent="0.3">
      <c r="B64" s="61" t="s">
        <v>56</v>
      </c>
      <c r="C64" s="39">
        <f>'[1]Fluxo de Caixa'!N36-'[1]Fluxo de Caixa'!N50-'[1]Fluxo de Caixa'!N51-'[1]Fluxo de Caixa'!N52-'[1]Fluxo de Caixa'!N54-'[1]Fluxo de Caixa'!N55</f>
        <v>14445.36</v>
      </c>
    </row>
    <row r="65" spans="2:3" x14ac:dyDescent="0.3">
      <c r="B65" s="60" t="s">
        <v>57</v>
      </c>
      <c r="C65" s="39">
        <f>'[1]Fluxo de Caixa'!N62-'[1]Fluxo de Caixa'!N68-'[1]Fluxo de Caixa'!N69</f>
        <v>305587.78000000003</v>
      </c>
    </row>
    <row r="66" spans="2:3" x14ac:dyDescent="0.3">
      <c r="B66" s="61" t="s">
        <v>58</v>
      </c>
      <c r="C66" s="39">
        <f>'[1]Fluxo de Caixa'!N75</f>
        <v>4395.49</v>
      </c>
    </row>
    <row r="67" spans="2:3" x14ac:dyDescent="0.3">
      <c r="B67" s="61" t="s">
        <v>59</v>
      </c>
      <c r="C67" s="39">
        <f>'[1]Fluxo de Caixa'!N79</f>
        <v>3000</v>
      </c>
    </row>
    <row r="68" spans="2:3" x14ac:dyDescent="0.3">
      <c r="B68" s="60" t="s">
        <v>60</v>
      </c>
      <c r="C68" s="39">
        <f>'[1]Fluxo de Caixa'!N81</f>
        <v>10997.56</v>
      </c>
    </row>
    <row r="69" spans="2:3" x14ac:dyDescent="0.3">
      <c r="B69" s="60" t="s">
        <v>61</v>
      </c>
      <c r="C69" s="39">
        <f>'[1]Fluxo de Caixa'!N87</f>
        <v>10965.28</v>
      </c>
    </row>
    <row r="70" spans="2:3" x14ac:dyDescent="0.3">
      <c r="B70" s="60" t="s">
        <v>62</v>
      </c>
      <c r="C70" s="39">
        <f>'[1]Fluxo de Caixa'!N94</f>
        <v>445.12999999999994</v>
      </c>
    </row>
    <row r="71" spans="2:3" x14ac:dyDescent="0.3">
      <c r="B71" s="60" t="s">
        <v>63</v>
      </c>
      <c r="C71" s="39">
        <f>'[1]Fluxo de Caixa'!N101</f>
        <v>0</v>
      </c>
    </row>
    <row r="72" spans="2:3" x14ac:dyDescent="0.3">
      <c r="B72" s="60" t="s">
        <v>64</v>
      </c>
      <c r="C72" s="39">
        <f>'[1]Fluxo de Caixa'!N50+'[1]Fluxo de Caixa'!N51+'[1]Fluxo de Caixa'!N52+'[1]Fluxo de Caixa'!N68+'[1]Fluxo de Caixa'!N69</f>
        <v>73983.53</v>
      </c>
    </row>
    <row r="73" spans="2:3" x14ac:dyDescent="0.3">
      <c r="B73" s="62" t="s">
        <v>65</v>
      </c>
      <c r="C73" s="39">
        <f>'[1]Fluxo de Caixa'!N54+'[1]Fluxo de Caixa'!N55</f>
        <v>13908.75</v>
      </c>
    </row>
    <row r="74" spans="2:3" x14ac:dyDescent="0.3">
      <c r="B74" s="60" t="s">
        <v>66</v>
      </c>
      <c r="C74" s="39">
        <v>0</v>
      </c>
    </row>
    <row r="75" spans="2:3" x14ac:dyDescent="0.3">
      <c r="B75" s="62" t="s">
        <v>67</v>
      </c>
      <c r="C75" s="39">
        <f>'[1]Fluxo de Caixa'!N117</f>
        <v>0</v>
      </c>
    </row>
    <row r="76" spans="2:3" x14ac:dyDescent="0.3">
      <c r="B76" s="60" t="s">
        <v>68</v>
      </c>
      <c r="C76" s="39">
        <f>'[1]Fluxo de Caixa'!N114+'[1]Fluxo de Caixa'!N118+'[1]Fluxo de Caixa'!N120+'[1]Fluxo de Caixa'!N121+'[1]Fluxo de Caixa'!N122+'[1]Fluxo de Caixa'!N123</f>
        <v>1227.21</v>
      </c>
    </row>
    <row r="77" spans="2:3" ht="15.6" x14ac:dyDescent="0.3">
      <c r="B77" s="41" t="s">
        <v>69</v>
      </c>
      <c r="C77" s="63">
        <f>C78+C79+C80+C81+C82+C83+C84+C85+C86</f>
        <v>75131.3</v>
      </c>
    </row>
    <row r="78" spans="2:3" x14ac:dyDescent="0.3">
      <c r="B78" s="61" t="s">
        <v>70</v>
      </c>
      <c r="C78" s="39">
        <f>'[1]Fluxo de Caixa'!N27</f>
        <v>9492.82</v>
      </c>
    </row>
    <row r="79" spans="2:3" x14ac:dyDescent="0.3">
      <c r="B79" s="61" t="s">
        <v>71</v>
      </c>
      <c r="C79" s="39">
        <f>'[1]Fluxo de Caixa'!N24</f>
        <v>13815.3</v>
      </c>
    </row>
    <row r="80" spans="2:3" x14ac:dyDescent="0.3">
      <c r="B80" s="61" t="s">
        <v>72</v>
      </c>
      <c r="C80" s="39">
        <f>'[1]Fluxo de Caixa'!N23</f>
        <v>0</v>
      </c>
    </row>
    <row r="81" spans="2:3" x14ac:dyDescent="0.3">
      <c r="B81" s="61" t="s">
        <v>73</v>
      </c>
      <c r="C81" s="39">
        <v>0</v>
      </c>
    </row>
    <row r="82" spans="2:3" x14ac:dyDescent="0.3">
      <c r="B82" s="61" t="s">
        <v>74</v>
      </c>
      <c r="C82" s="39">
        <f>'[1]Fluxo de Caixa'!N26</f>
        <v>0</v>
      </c>
    </row>
    <row r="83" spans="2:3" x14ac:dyDescent="0.3">
      <c r="B83" s="61" t="s">
        <v>75</v>
      </c>
      <c r="C83" s="39">
        <v>0</v>
      </c>
    </row>
    <row r="84" spans="2:3" x14ac:dyDescent="0.3">
      <c r="B84" s="61" t="s">
        <v>76</v>
      </c>
      <c r="C84" s="39">
        <f>'[1]Fluxo de Caixa'!N25</f>
        <v>0</v>
      </c>
    </row>
    <row r="85" spans="2:3" x14ac:dyDescent="0.3">
      <c r="B85" s="61" t="s">
        <v>77</v>
      </c>
      <c r="C85" s="39">
        <f>'[1]Fluxo de Caixa'!N95</f>
        <v>15.280000000000001</v>
      </c>
    </row>
    <row r="86" spans="2:3" x14ac:dyDescent="0.3">
      <c r="B86" s="61" t="s">
        <v>78</v>
      </c>
      <c r="C86" s="39">
        <f>'[1]Fluxo de Caixa'!N115+'[1]Fluxo de Caixa'!N119</f>
        <v>51807.9</v>
      </c>
    </row>
    <row r="87" spans="2:3" ht="15.6" x14ac:dyDescent="0.3">
      <c r="B87" s="49" t="s">
        <v>79</v>
      </c>
      <c r="C87" s="50">
        <f>C62+C77</f>
        <v>514087.39</v>
      </c>
    </row>
    <row r="88" spans="2:3" ht="10.050000000000001" customHeight="1" x14ac:dyDescent="0.3">
      <c r="B88" s="51"/>
      <c r="C88" s="64"/>
    </row>
    <row r="89" spans="2:3" ht="15.6" x14ac:dyDescent="0.3">
      <c r="B89" s="57" t="s">
        <v>80</v>
      </c>
      <c r="C89" s="58"/>
    </row>
    <row r="90" spans="2:3" ht="15.6" x14ac:dyDescent="0.3">
      <c r="B90" s="41" t="s">
        <v>81</v>
      </c>
      <c r="C90" s="63">
        <f>SUBTOTAL(9,C91:C95)</f>
        <v>0</v>
      </c>
    </row>
    <row r="91" spans="2:3" x14ac:dyDescent="0.3">
      <c r="B91" s="60" t="s">
        <v>82</v>
      </c>
      <c r="C91" s="40">
        <v>0</v>
      </c>
    </row>
    <row r="92" spans="2:3" x14ac:dyDescent="0.3">
      <c r="B92" s="60" t="s">
        <v>83</v>
      </c>
      <c r="C92" s="40">
        <v>0</v>
      </c>
    </row>
    <row r="93" spans="2:3" x14ac:dyDescent="0.3">
      <c r="B93" s="62" t="s">
        <v>84</v>
      </c>
      <c r="C93" s="40">
        <v>0</v>
      </c>
    </row>
    <row r="94" spans="2:3" x14ac:dyDescent="0.3">
      <c r="B94" s="62" t="s">
        <v>85</v>
      </c>
      <c r="C94" s="40">
        <v>0</v>
      </c>
    </row>
    <row r="95" spans="2:3" x14ac:dyDescent="0.3">
      <c r="B95" s="62" t="s">
        <v>86</v>
      </c>
      <c r="C95" s="40">
        <v>0</v>
      </c>
    </row>
    <row r="96" spans="2:3" ht="15.6" x14ac:dyDescent="0.3">
      <c r="B96" s="49" t="s">
        <v>87</v>
      </c>
      <c r="C96" s="50">
        <f>C90</f>
        <v>0</v>
      </c>
    </row>
    <row r="97" spans="2:9" ht="1.2" customHeight="1" x14ac:dyDescent="0.3">
      <c r="B97" s="65"/>
      <c r="C97" s="66"/>
    </row>
    <row r="98" spans="2:9" ht="19.95" customHeight="1" x14ac:dyDescent="0.3">
      <c r="B98" s="49" t="s">
        <v>88</v>
      </c>
      <c r="C98" s="50">
        <f>C87+C96</f>
        <v>514087.39</v>
      </c>
    </row>
    <row r="99" spans="2:9" ht="10.050000000000001" customHeight="1" x14ac:dyDescent="0.3">
      <c r="B99" s="51"/>
      <c r="C99" s="67"/>
    </row>
    <row r="100" spans="2:9" ht="15.6" x14ac:dyDescent="0.3">
      <c r="B100" s="27" t="s">
        <v>89</v>
      </c>
      <c r="C100" s="28"/>
    </row>
    <row r="101" spans="2:9" x14ac:dyDescent="0.3">
      <c r="B101" s="68" t="s">
        <v>90</v>
      </c>
      <c r="C101" s="69">
        <v>0</v>
      </c>
    </row>
    <row r="102" spans="2:9" x14ac:dyDescent="0.3">
      <c r="B102" s="68" t="s">
        <v>91</v>
      </c>
      <c r="C102" s="70">
        <v>0</v>
      </c>
    </row>
    <row r="103" spans="2:9" ht="15.6" x14ac:dyDescent="0.3">
      <c r="B103" s="71" t="s">
        <v>92</v>
      </c>
      <c r="C103" s="72">
        <f>C101+C102</f>
        <v>0</v>
      </c>
    </row>
    <row r="104" spans="2:9" s="53" customFormat="1" ht="10.050000000000001" customHeight="1" x14ac:dyDescent="0.3">
      <c r="B104" s="73"/>
      <c r="C104" s="73"/>
      <c r="D104" s="2"/>
      <c r="E104" s="2"/>
      <c r="F104" s="2"/>
      <c r="G104"/>
      <c r="H104"/>
      <c r="I104"/>
    </row>
    <row r="105" spans="2:9" ht="15.6" x14ac:dyDescent="0.3">
      <c r="B105" s="27" t="s">
        <v>93</v>
      </c>
      <c r="C105" s="28"/>
    </row>
    <row r="106" spans="2:9" ht="15.6" x14ac:dyDescent="0.3">
      <c r="B106" s="29" t="s">
        <v>94</v>
      </c>
      <c r="C106" s="74">
        <v>0</v>
      </c>
    </row>
    <row r="107" spans="2:9" ht="15.6" x14ac:dyDescent="0.3">
      <c r="B107" s="29" t="s">
        <v>95</v>
      </c>
      <c r="C107" s="74">
        <f>SUM(C108:C109)</f>
        <v>0</v>
      </c>
    </row>
    <row r="108" spans="2:9" x14ac:dyDescent="0.3">
      <c r="B108" s="75" t="s">
        <v>96</v>
      </c>
      <c r="C108" s="32">
        <v>0</v>
      </c>
    </row>
    <row r="109" spans="2:9" x14ac:dyDescent="0.3">
      <c r="B109" s="75" t="s">
        <v>97</v>
      </c>
      <c r="C109" s="32">
        <v>0</v>
      </c>
    </row>
    <row r="110" spans="2:9" ht="15.6" x14ac:dyDescent="0.3">
      <c r="B110" s="29" t="s">
        <v>98</v>
      </c>
      <c r="C110" s="76">
        <f>SUM(C111:C112)</f>
        <v>2341.08000000006</v>
      </c>
    </row>
    <row r="111" spans="2:9" x14ac:dyDescent="0.3">
      <c r="B111" s="75" t="s">
        <v>99</v>
      </c>
      <c r="C111" s="77">
        <f>C22+C25+C31+C34+C37+C40+C41+C42+C44-C62</f>
        <v>9822.9200000001001</v>
      </c>
    </row>
    <row r="112" spans="2:9" x14ac:dyDescent="0.3">
      <c r="B112" s="75" t="s">
        <v>100</v>
      </c>
      <c r="C112" s="32">
        <f>C23+C26+C32+C35+C38+C43+C45-C77</f>
        <v>-7481.8400000000402</v>
      </c>
    </row>
    <row r="113" spans="2:9" ht="15.6" x14ac:dyDescent="0.3">
      <c r="B113" s="49" t="s">
        <v>101</v>
      </c>
      <c r="C113" s="78">
        <f>C106+C107+C110</f>
        <v>2341.08000000006</v>
      </c>
    </row>
    <row r="114" spans="2:9" ht="3" customHeight="1" x14ac:dyDescent="0.3">
      <c r="B114" s="79"/>
      <c r="C114" s="80"/>
    </row>
    <row r="115" spans="2:9" x14ac:dyDescent="0.3">
      <c r="B115" s="81" t="s">
        <v>102</v>
      </c>
      <c r="C115" s="82"/>
    </row>
    <row r="116" spans="2:9" ht="3.6" customHeight="1" x14ac:dyDescent="0.3">
      <c r="B116" s="83"/>
      <c r="C116" s="84"/>
    </row>
    <row r="117" spans="2:9" ht="15.6" x14ac:dyDescent="0.3">
      <c r="B117" s="85" t="s">
        <v>103</v>
      </c>
      <c r="C117" s="86"/>
    </row>
    <row r="118" spans="2:9" x14ac:dyDescent="0.3">
      <c r="B118" s="87" t="s">
        <v>104</v>
      </c>
      <c r="C118" s="88">
        <v>0</v>
      </c>
    </row>
    <row r="119" spans="2:9" x14ac:dyDescent="0.3">
      <c r="B119" s="87" t="s">
        <v>105</v>
      </c>
      <c r="C119" s="88">
        <v>0</v>
      </c>
    </row>
    <row r="120" spans="2:9" x14ac:dyDescent="0.3">
      <c r="B120" s="87" t="s">
        <v>106</v>
      </c>
      <c r="C120" s="88">
        <v>0</v>
      </c>
    </row>
    <row r="121" spans="2:9" ht="15.6" x14ac:dyDescent="0.3">
      <c r="B121" s="89" t="s">
        <v>107</v>
      </c>
      <c r="C121" s="78">
        <f>C118+C119+C120</f>
        <v>0</v>
      </c>
    </row>
    <row r="122" spans="2:9" ht="10.050000000000001" customHeight="1" x14ac:dyDescent="0.3">
      <c r="B122" s="90"/>
      <c r="C122" s="91"/>
    </row>
    <row r="123" spans="2:9" ht="15.6" customHeight="1" x14ac:dyDescent="0.3">
      <c r="B123" s="85" t="s">
        <v>108</v>
      </c>
      <c r="C123" s="86"/>
    </row>
    <row r="124" spans="2:9" ht="15.6" customHeight="1" x14ac:dyDescent="0.3">
      <c r="B124" s="92"/>
      <c r="C124" s="93"/>
    </row>
    <row r="125" spans="2:9" s="2" customFormat="1" x14ac:dyDescent="0.3">
      <c r="B125" t="s">
        <v>109</v>
      </c>
      <c r="C125" s="1"/>
      <c r="G125"/>
      <c r="H125"/>
      <c r="I125"/>
    </row>
    <row r="129" spans="2:9" s="1" customFormat="1" x14ac:dyDescent="0.3">
      <c r="B129" t="s">
        <v>110</v>
      </c>
      <c r="D129" s="2"/>
      <c r="E129" s="2"/>
      <c r="F129" s="2"/>
      <c r="G129"/>
      <c r="H129"/>
      <c r="I129"/>
    </row>
  </sheetData>
  <mergeCells count="23">
    <mergeCell ref="B100:C100"/>
    <mergeCell ref="B104:C104"/>
    <mergeCell ref="B105:C105"/>
    <mergeCell ref="B117:C117"/>
    <mergeCell ref="B123:C123"/>
    <mergeCell ref="B29:C29"/>
    <mergeCell ref="B48:C48"/>
    <mergeCell ref="B54:C54"/>
    <mergeCell ref="B60:C60"/>
    <mergeCell ref="B61:C61"/>
    <mergeCell ref="B89:C89"/>
    <mergeCell ref="B9:C9"/>
    <mergeCell ref="B10:C10"/>
    <mergeCell ref="B11:C11"/>
    <mergeCell ref="B12:C12"/>
    <mergeCell ref="B16:C16"/>
    <mergeCell ref="B19:C19"/>
    <mergeCell ref="B2:C2"/>
    <mergeCell ref="B3:C4"/>
    <mergeCell ref="B5:C5"/>
    <mergeCell ref="B6:C6"/>
    <mergeCell ref="B7:C7"/>
    <mergeCell ref="B8:C8"/>
  </mergeCells>
  <pageMargins left="0.31496062992125984" right="0.31496062992125984" top="1.3779527559055118" bottom="0.39370078740157483" header="0.31496062992125984" footer="0.31496062992125984"/>
  <pageSetup paperSize="9" scale="72" orientation="portrait" r:id="rId1"/>
  <headerFooter>
    <oddHeader>&amp;C&amp;G</oddHeader>
    <oddFooter>&amp;C&amp;P de &amp;N</oddFooter>
  </headerFooter>
  <rowBreaks count="1" manualBreakCount="1">
    <brk id="59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06.2025</vt:lpstr>
      <vt:lpstr>'06.2025'!Area_de_impressao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2025-10-03T18:34:35Z</dcterms:created>
  <dcterms:modified xsi:type="dcterms:W3CDTF">2025-10-03T18:34:47Z</dcterms:modified>
</cp:coreProperties>
</file>