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FAMI CASER\CASER ITABERAI\FINANCEIRO\PRESTAÇÃO DE CONTA - TRANSPARENCIA\2025\RELATÓRIOS FINANCEIROS\"/>
    </mc:Choice>
  </mc:AlternateContent>
  <xr:revisionPtr revIDLastSave="0" documentId="13_ncr:1_{C19CBA54-EE75-4A3F-BAEE-776B5140BC27}" xr6:coauthVersionLast="47" xr6:coauthVersionMax="47" xr10:uidLastSave="{00000000-0000-0000-0000-000000000000}"/>
  <bookViews>
    <workbookView xWindow="-108" yWindow="-108" windowWidth="23256" windowHeight="12456" xr2:uid="{E7B280C3-87BD-4972-97C7-B4B1095663BD}"/>
  </bookViews>
  <sheets>
    <sheet name="10.2025" sheetId="1" r:id="rId1"/>
  </sheets>
  <externalReferences>
    <externalReference r:id="rId2"/>
  </externalReferences>
  <definedNames>
    <definedName name="_xlnm.Print_Area" localSheetId="0">'10.2025'!$B$1:$C$129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21" i="1" l="1"/>
  <c r="C107" i="1"/>
  <c r="C103" i="1"/>
  <c r="C90" i="1"/>
  <c r="C96" i="1" s="1"/>
  <c r="C86" i="1"/>
  <c r="C85" i="1"/>
  <c r="C82" i="1"/>
  <c r="C80" i="1"/>
  <c r="C79" i="1"/>
  <c r="C78" i="1"/>
  <c r="C77" i="1" s="1"/>
  <c r="C76" i="1"/>
  <c r="C73" i="1"/>
  <c r="C72" i="1"/>
  <c r="C70" i="1"/>
  <c r="C69" i="1"/>
  <c r="C68" i="1"/>
  <c r="C67" i="1"/>
  <c r="C66" i="1"/>
  <c r="C65" i="1"/>
  <c r="C64" i="1"/>
  <c r="C63" i="1"/>
  <c r="C56" i="1"/>
  <c r="C55" i="1"/>
  <c r="C58" i="1" s="1"/>
  <c r="C51" i="1"/>
  <c r="C49" i="1" s="1"/>
  <c r="C52" i="1" s="1"/>
  <c r="C50" i="1"/>
  <c r="C45" i="1"/>
  <c r="C44" i="1"/>
  <c r="C39" i="1"/>
  <c r="C38" i="1"/>
  <c r="C37" i="1"/>
  <c r="C36" i="1" s="1"/>
  <c r="C33" i="1"/>
  <c r="C31" i="1"/>
  <c r="C30" i="1"/>
  <c r="C26" i="1"/>
  <c r="C25" i="1"/>
  <c r="C21" i="1"/>
  <c r="C46" i="1" l="1"/>
  <c r="C62" i="1"/>
  <c r="C112" i="1"/>
  <c r="C111" i="1"/>
  <c r="C87" i="1"/>
  <c r="C98" i="1" s="1"/>
  <c r="C24" i="1"/>
  <c r="C27" i="1" s="1"/>
  <c r="C110" i="1" l="1"/>
  <c r="C113" i="1" s="1"/>
</calcChain>
</file>

<file path=xl/sharedStrings.xml><?xml version="1.0" encoding="utf-8"?>
<sst xmlns="http://schemas.openxmlformats.org/spreadsheetml/2006/main" count="111" uniqueCount="111">
  <si>
    <t>Relatório Mensal Comparativo de Recursos Recebidos, Gastos e Devolvidos
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</si>
  <si>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</si>
  <si>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r>
      <rPr>
        <b/>
        <sz val="11"/>
        <color theme="1"/>
        <rFont val="Calibri"/>
        <family val="2"/>
        <scheme val="minor"/>
      </rPr>
      <t>NOME DO ÓRGÃO PÚBLICO/CONTRATANTE:</t>
    </r>
    <r>
      <rPr>
        <sz val="11"/>
        <color theme="1"/>
        <rFont val="Calibri"/>
        <family val="2"/>
        <scheme val="minor"/>
      </rPr>
      <t xml:space="preserve"> SECRETARIA DE ESTADO DE DESENVOLVIMENTO SOCIAL - SEDS</t>
    </r>
  </si>
  <si>
    <r>
      <rPr>
        <b/>
        <sz val="11"/>
        <color theme="1"/>
        <rFont val="Calibri"/>
        <family val="2"/>
        <scheme val="minor"/>
      </rPr>
      <t xml:space="preserve">CNPJ: </t>
    </r>
    <r>
      <rPr>
        <sz val="11"/>
        <color theme="1"/>
        <rFont val="Calibri"/>
        <family val="2"/>
        <scheme val="minor"/>
      </rPr>
      <t>08.876.217/0001-71</t>
    </r>
  </si>
  <si>
    <r>
      <t xml:space="preserve">NOME DA ORGANIZAÇÃO SOCIAL/CONTRATADA: </t>
    </r>
    <r>
      <rPr>
        <sz val="11"/>
        <color theme="1"/>
        <rFont val="Calibri"/>
        <family val="2"/>
        <scheme val="minor"/>
      </rPr>
      <t>FUNDAÇÃO DE ASSISTÊNCIA O MENOR INHUMENSE - FAMI</t>
    </r>
  </si>
  <si>
    <r>
      <rPr>
        <b/>
        <sz val="11"/>
        <color theme="1"/>
        <rFont val="Calibri"/>
        <family val="2"/>
        <scheme val="minor"/>
      </rPr>
      <t>CNPJ:</t>
    </r>
    <r>
      <rPr>
        <sz val="11"/>
        <color theme="1"/>
        <rFont val="Calibri"/>
        <family val="2"/>
        <scheme val="minor"/>
      </rPr>
      <t xml:space="preserve"> 73.573.297/0001-58</t>
    </r>
  </si>
  <si>
    <r>
      <rPr>
        <b/>
        <sz val="11"/>
        <color theme="1"/>
        <rFont val="Calibri"/>
        <family val="2"/>
        <scheme val="minor"/>
      </rPr>
      <t>NOME DA UNIDADE GERIDA:</t>
    </r>
    <r>
      <rPr>
        <sz val="11"/>
        <color theme="1"/>
        <rFont val="Calibri"/>
        <family val="2"/>
        <scheme val="minor"/>
      </rPr>
      <t xml:space="preserve"> CASER ITABERAI</t>
    </r>
  </si>
  <si>
    <r>
      <rPr>
        <b/>
        <sz val="11"/>
        <color theme="1"/>
        <rFont val="Calibri"/>
        <family val="2"/>
        <scheme val="minor"/>
      </rPr>
      <t>CONTRATO DE GESTÃO/ADITIVO Nº:</t>
    </r>
    <r>
      <rPr>
        <sz val="11"/>
        <color theme="1"/>
        <rFont val="Calibri"/>
        <family val="2"/>
        <scheme val="minor"/>
      </rPr>
      <t xml:space="preserve"> 012/2023 - SEDS</t>
    </r>
  </si>
  <si>
    <r>
      <rPr>
        <b/>
        <sz val="11"/>
        <color theme="1"/>
        <rFont val="Calibri"/>
        <family val="2"/>
        <scheme val="minor"/>
      </rPr>
      <t xml:space="preserve">VIGÊNCIA DO CONTRATO DE GESTÃO: </t>
    </r>
    <r>
      <rPr>
        <sz val="11"/>
        <color theme="1"/>
        <rFont val="Calibri"/>
        <family val="2"/>
        <scheme val="minor"/>
      </rPr>
      <t>INÍCIO 10/07/2023 E TÉRMINO 10/07/2025</t>
    </r>
  </si>
  <si>
    <r>
      <rPr>
        <b/>
        <sz val="11"/>
        <color theme="1"/>
        <rFont val="Calibri"/>
        <family val="2"/>
        <scheme val="minor"/>
      </rPr>
      <t xml:space="preserve">VIGÊNCIA DO ADITIVO - CONTRATO DE GESTÃO: </t>
    </r>
    <r>
      <rPr>
        <sz val="11"/>
        <color theme="1"/>
        <rFont val="Calibri"/>
        <family val="2"/>
        <scheme val="minor"/>
      </rPr>
      <t>INÍCIO 12/07/2025 E TÉRMINO 11/07/2027</t>
    </r>
  </si>
  <si>
    <t>PREVISÃO MÉDIA DE REPASSE MENSAL DO CONTRATO DE GESTÃO - CUSTEIO</t>
  </si>
  <si>
    <t>PREVISÃO MÉDIA DE REPASSE UNICO DO CONTRATO DE GESTÃO - INVESTIMENTO</t>
  </si>
  <si>
    <t>Relatório Financeiro Mensal</t>
  </si>
  <si>
    <t>Competência: 10/2025</t>
  </si>
  <si>
    <t>Em Reais</t>
  </si>
  <si>
    <t xml:space="preserve">1. SALDO BANCÁRIO ANTERIOR  </t>
  </si>
  <si>
    <t>1.1 Caixa</t>
  </si>
  <si>
    <t>1.2 Banco conta movimento</t>
  </si>
  <si>
    <t>1.2.1 - Conta Corrente 45.715-5 - CUSTEIO E INVESTIMENTO</t>
  </si>
  <si>
    <t>1.2.2 - Conta Corrente 45.717-1  PROVISÃO</t>
  </si>
  <si>
    <t xml:space="preserve">1.3 Aplicações financeiras </t>
  </si>
  <si>
    <t>1.3.1 - Conta Corrente 45.715-5 - CUSTEIO E INVESTIMENTO</t>
  </si>
  <si>
    <t>1.3.2 - Conta Corrente 45.717-1  PROVISÃO</t>
  </si>
  <si>
    <t>SALDO ANTERIOR (1= 1.1 + 1.2 + 1.3)</t>
  </si>
  <si>
    <t>2.ENTRADAS DE RECURSOS FINANCEIROS</t>
  </si>
  <si>
    <t>2.1 Repasse - Custeio</t>
  </si>
  <si>
    <t>2.1.1 -Conta Corrente 45.715-5 - CUSTEIO</t>
  </si>
  <si>
    <t>2.1.2 - Conta Corrente 45.717-1 - PROVISÃO</t>
  </si>
  <si>
    <t>2.2 Repasse - Investimentos</t>
  </si>
  <si>
    <t>2.2.1 - Conta Corrente 45.715-5 - INVESTIMENTO</t>
  </si>
  <si>
    <t>2.2.2 - Conta Corrente 45.717-1 - PROVISÃO</t>
  </si>
  <si>
    <t>2.3 Rendimento Líquido S/Aplicação Financeiras - CUSTEIO e INVESTIMENTO</t>
  </si>
  <si>
    <t>2.3.1 - Conta Corrente 45.715-5 - CUSTEIO E INVESTIMENTO</t>
  </si>
  <si>
    <t>2.3.2 - Conta Corrente 45.717-1 - PROVISÃO</t>
  </si>
  <si>
    <t>2.4 Outras entradas (despesas recuperadas)</t>
  </si>
  <si>
    <t>2.4.1 - Conta Corrente 45.715-5 - DEVOLUÇÃO TED</t>
  </si>
  <si>
    <t>2.4.2 - Conta Corrente 45.715-5 - DEVOLUÇÃO PAGAMENTO</t>
  </si>
  <si>
    <t>2.4.3 - Conta Corrente 45.715-5 - REEMBOLSO DE DESPESAS</t>
  </si>
  <si>
    <t>2.4.4 - Conta Corrente 45.717-1 - REEMBOLSO DE DESPESAS</t>
  </si>
  <si>
    <t>2.4.5 - Conta Corrente 45.715-5 - TRANSFERÊNCIA ENTRE CONTAS - CRÉDITO</t>
  </si>
  <si>
    <t>2.4.6 - Conta Corrente 45.717-1 - TRANSFERÊNCIA ENTRE CONTAS - CRÉDITO</t>
  </si>
  <si>
    <t>TOTAL DE ENTRADAS (2= 2.1 + 2.2 + 2.3)</t>
  </si>
  <si>
    <t>3. RESGATE APLICAÇÃO FINANCEIRA</t>
  </si>
  <si>
    <t>3.1 Resgate Aplicação - Custeio e Investimento</t>
  </si>
  <si>
    <t>3.1.1 - Conta Corrente 45.715-5 - CUSTEIO E INVESTIMENTO</t>
  </si>
  <si>
    <t>3.1.2 - Conta Corrente 45.717-1  PROVISÃO</t>
  </si>
  <si>
    <t xml:space="preserve">TOTAL DOS RESGATES </t>
  </si>
  <si>
    <t>4. APLICAÇÃO FINANCEIRA</t>
  </si>
  <si>
    <t>4.1 Aplicação Financeira - Custeio e Investimento</t>
  </si>
  <si>
    <t>4.1.1 -Conta Corrente 45.715-5 - CUSTEIO E INVESTIMENTO</t>
  </si>
  <si>
    <t>4.1.2 - Conta Corrente 45.717-1  PROVISÃO</t>
  </si>
  <si>
    <t xml:space="preserve">TOTAL DAS APLICAÇÕES FINANCEIRAS </t>
  </si>
  <si>
    <t>5. SAÍDAS DE RECURSOS FINANCEIROS</t>
  </si>
  <si>
    <t>5.1 PAGAMENTOS REALIZADOS - CUSTEIO E PROVISÃO</t>
  </si>
  <si>
    <t>5.1.1 - Conta 45.715-5 - CUSTEIO</t>
  </si>
  <si>
    <t>5.1.1.1 Despesas com Pessoal</t>
  </si>
  <si>
    <t>5.1.1.2 Despesas Administrativas</t>
  </si>
  <si>
    <t>5.1.1.3 Despesas C/ Serviços Profissionais</t>
  </si>
  <si>
    <t>5.1.1.4 Despesas com Imóvel</t>
  </si>
  <si>
    <t>5.1.1.5 Despesas com Comunicação e Divulgação</t>
  </si>
  <si>
    <t>5.1.1.6 Despesas com TI</t>
  </si>
  <si>
    <t>5.1.1.7 Despesas com Materiais</t>
  </si>
  <si>
    <t>5.1.1.8 Despesas Financeiras</t>
  </si>
  <si>
    <t>5.1.1.9 Impostos, Taxas e Contribuições</t>
  </si>
  <si>
    <t>5.1.1.10 Despesas com Veículos - Transporte/Locação/Combustível e Lubrificantes</t>
  </si>
  <si>
    <t>5.1.1.11 Tarifas Públicas</t>
  </si>
  <si>
    <t>5.1.1.12 Encargos Sociais</t>
  </si>
  <si>
    <t>5.1.1.13 Outras Despesas</t>
  </si>
  <si>
    <t>5.1.1.14 Tranferência entre contas mesma titularidade</t>
  </si>
  <si>
    <t>5.1.2 - Conta 45.717-1 - PROVISÃO</t>
  </si>
  <si>
    <t>5.1.2.1 Recisões Trabalhistas</t>
  </si>
  <si>
    <t>5.1.2.2 Férias e 1/3 Férias</t>
  </si>
  <si>
    <t>5.1.2.3 13º Salário</t>
  </si>
  <si>
    <t>5.1.2.4 Adiantamento Salarial</t>
  </si>
  <si>
    <t>5.1.2.5 Multa Recisória</t>
  </si>
  <si>
    <t>5.1.2.6 Pagamento Judicial</t>
  </si>
  <si>
    <t>5.1.2.7 Indenizações Trabalhistas</t>
  </si>
  <si>
    <t>5.1.2.8 Despesas Financeiras</t>
  </si>
  <si>
    <t>5.1.2.9 Tranferência entre contas mesma titularidade</t>
  </si>
  <si>
    <t>TOTAL DE PAGAMENTOS - CUSTEIO (5 = 5.1.1 + 5.1.2)</t>
  </si>
  <si>
    <t>5.2 PAGAMENTOS REALIZADOS - INVESTIMENTOS</t>
  </si>
  <si>
    <t>5.2.1 - Conta 45.715-5</t>
  </si>
  <si>
    <t>5.2.1.1 Aquisições de Bens (equipamentos, mobiliários,etc)</t>
  </si>
  <si>
    <t>5.2.1.2 Aquisições de Bens Imobilizados</t>
  </si>
  <si>
    <t>5.2.1.3 Aquisições Direito de Uso de Software</t>
  </si>
  <si>
    <t>5.2.1.4 Outros (discriminar)</t>
  </si>
  <si>
    <t>5.2.1.4.1 Obras civis</t>
  </si>
  <si>
    <t>TOTAL DE PAGAMENTOS - INVESTIMENTO (5.2 = 5.2.1)</t>
  </si>
  <si>
    <t>TOTAL GERAL DOS PAGAMENTOS (5 = 5.1 + 5.2)</t>
  </si>
  <si>
    <t>6.VALORES DEVOLVIDOS À CONTRATANTE</t>
  </si>
  <si>
    <t xml:space="preserve">6.1 Valores Devolvidos à Contratante - CUSTEIO </t>
  </si>
  <si>
    <t>6.2 Valores Devolvidos à Contratante - INVESTIMENTO</t>
  </si>
  <si>
    <t>TOTAL VALORES DEVOLVIDOS (6 = 6.1 + 6.2)</t>
  </si>
  <si>
    <t>7.SALDO BANCÁRIO FINAL EM 31/10/2025</t>
  </si>
  <si>
    <t>7.1 Caixa</t>
  </si>
  <si>
    <t xml:space="preserve">7.2. Banco Conta Movimento </t>
  </si>
  <si>
    <t>7.2.1 45.715-5 - Custeio e investimento</t>
  </si>
  <si>
    <t>7.2.2 45.717-1 - Provisão</t>
  </si>
  <si>
    <t xml:space="preserve">7.3 Aplicações Financeiras </t>
  </si>
  <si>
    <t>7.3.1 45.715-5 - Custeio e investimento</t>
  </si>
  <si>
    <t>7.3.2 45.717-1 - Provisão</t>
  </si>
  <si>
    <t>SALDO BANCÁRIO FINAL : 7 = 7.1 + 7.2 + 7.3</t>
  </si>
  <si>
    <t>Fonte: Extratos bancários e Relatório Mensal Contas Pagas.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</si>
  <si>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</si>
  <si>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</si>
  <si>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</si>
  <si>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</si>
  <si>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</si>
  <si>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>9.NOTAS EXPLICATIVAS</t>
  </si>
  <si>
    <t xml:space="preserve">Assinatura do Resposável pela Area financeira (obrigatória): </t>
  </si>
  <si>
    <t xml:space="preserve">Assinatura Gerência Financeira: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</si>
</sst>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43" fontId="0" fillId="0" borderId="0" xfId="0" applyNumberFormat="1"/>
    <xf numFmtId="44" fontId="0" fillId="0" borderId="0" xfId="2" applyFont="1"/>
    <xf numFmtId="0" fontId="3" fillId="3" borderId="3" xfId="0" applyFont="1" applyFill="1" applyBorder="1"/>
    <xf numFmtId="43" fontId="5" fillId="4" borderId="3" xfId="2" applyNumberFormat="1" applyFont="1" applyFill="1" applyBorder="1" applyAlignment="1">
      <alignment horizontal="left"/>
    </xf>
    <xf numFmtId="0" fontId="6" fillId="0" borderId="0" xfId="0" applyFont="1"/>
    <xf numFmtId="43" fontId="3" fillId="4" borderId="3" xfId="2" applyNumberFormat="1" applyFont="1" applyFill="1" applyBorder="1" applyAlignment="1">
      <alignment horizontal="left"/>
    </xf>
    <xf numFmtId="0" fontId="6" fillId="3" borderId="4" xfId="0" applyFont="1" applyFill="1" applyBorder="1"/>
    <xf numFmtId="43" fontId="6" fillId="3" borderId="4" xfId="0" applyNumberFormat="1" applyFont="1" applyFill="1" applyBorder="1" applyAlignment="1">
      <alignment horizontal="left"/>
    </xf>
    <xf numFmtId="0" fontId="8" fillId="5" borderId="3" xfId="0" applyFont="1" applyFill="1" applyBorder="1" applyAlignment="1">
      <alignment horizontal="left" vertical="center"/>
    </xf>
    <xf numFmtId="43" fontId="9" fillId="5" borderId="5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8" fillId="5" borderId="0" xfId="0" applyFont="1" applyFill="1" applyAlignment="1">
      <alignment horizontal="left" vertical="center"/>
    </xf>
    <xf numFmtId="43" fontId="9" fillId="5" borderId="6" xfId="0" applyNumberFormat="1" applyFont="1" applyFill="1" applyBorder="1" applyAlignment="1">
      <alignment vertical="center"/>
    </xf>
    <xf numFmtId="4" fontId="5" fillId="7" borderId="3" xfId="0" applyNumberFormat="1" applyFont="1" applyFill="1" applyBorder="1" applyAlignment="1">
      <alignment vertical="center" shrinkToFit="1"/>
    </xf>
    <xf numFmtId="43" fontId="3" fillId="7" borderId="3" xfId="1" applyFont="1" applyFill="1" applyBorder="1" applyAlignment="1">
      <alignment vertical="center"/>
    </xf>
    <xf numFmtId="4" fontId="0" fillId="3" borderId="3" xfId="0" applyNumberFormat="1" applyFill="1" applyBorder="1" applyAlignment="1">
      <alignment vertical="center" shrinkToFit="1"/>
    </xf>
    <xf numFmtId="43" fontId="6" fillId="5" borderId="3" xfId="1" applyFont="1" applyFill="1" applyBorder="1" applyAlignment="1">
      <alignment vertical="center"/>
    </xf>
    <xf numFmtId="0" fontId="12" fillId="8" borderId="3" xfId="0" applyFont="1" applyFill="1" applyBorder="1" applyAlignment="1">
      <alignment horizontal="left" vertical="center"/>
    </xf>
    <xf numFmtId="43" fontId="2" fillId="8" borderId="3" xfId="1" applyFont="1" applyFill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43" fontId="3" fillId="0" borderId="4" xfId="1" applyFont="1" applyFill="1" applyBorder="1" applyAlignment="1">
      <alignment vertical="center"/>
    </xf>
    <xf numFmtId="0" fontId="5" fillId="7" borderId="3" xfId="0" applyFont="1" applyFill="1" applyBorder="1" applyAlignment="1">
      <alignment vertical="center" wrapText="1"/>
    </xf>
    <xf numFmtId="43" fontId="5" fillId="7" borderId="3" xfId="0" applyNumberFormat="1" applyFont="1" applyFill="1" applyBorder="1" applyAlignment="1">
      <alignment vertical="center"/>
    </xf>
    <xf numFmtId="43" fontId="0" fillId="0" borderId="3" xfId="0" applyNumberFormat="1" applyBorder="1" applyAlignment="1">
      <alignment vertical="center"/>
    </xf>
    <xf numFmtId="43" fontId="0" fillId="3" borderId="3" xfId="0" applyNumberFormat="1" applyFill="1" applyBorder="1" applyAlignment="1">
      <alignment vertical="center"/>
    </xf>
    <xf numFmtId="0" fontId="5" fillId="7" borderId="3" xfId="0" applyFont="1" applyFill="1" applyBorder="1" applyAlignment="1">
      <alignment vertical="center"/>
    </xf>
    <xf numFmtId="4" fontId="3" fillId="7" borderId="3" xfId="0" applyNumberFormat="1" applyFont="1" applyFill="1" applyBorder="1" applyAlignment="1">
      <alignment vertical="center" shrinkToFit="1"/>
    </xf>
    <xf numFmtId="43" fontId="13" fillId="7" borderId="3" xfId="0" applyNumberFormat="1" applyFont="1" applyFill="1" applyBorder="1" applyAlignment="1">
      <alignment vertical="center"/>
    </xf>
    <xf numFmtId="0" fontId="2" fillId="8" borderId="3" xfId="0" applyFont="1" applyFill="1" applyBorder="1" applyAlignment="1">
      <alignment vertical="center"/>
    </xf>
    <xf numFmtId="43" fontId="2" fillId="8" borderId="3" xfId="0" applyNumberFormat="1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43" fontId="2" fillId="0" borderId="4" xfId="0" applyNumberFormat="1" applyFont="1" applyBorder="1" applyAlignment="1">
      <alignment vertical="center"/>
    </xf>
    <xf numFmtId="43" fontId="6" fillId="0" borderId="3" xfId="0" applyNumberFormat="1" applyFont="1" applyBorder="1" applyAlignment="1">
      <alignment vertical="center"/>
    </xf>
    <xf numFmtId="0" fontId="12" fillId="8" borderId="3" xfId="0" applyFont="1" applyFill="1" applyBorder="1" applyAlignment="1">
      <alignment vertical="center"/>
    </xf>
    <xf numFmtId="43" fontId="12" fillId="8" borderId="3" xfId="0" applyNumberFormat="1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43" fontId="6" fillId="3" borderId="4" xfId="0" applyNumberFormat="1" applyFont="1" applyFill="1" applyBorder="1" applyAlignment="1">
      <alignment horizontal="right"/>
    </xf>
    <xf numFmtId="0" fontId="0" fillId="3" borderId="0" xfId="0" applyFill="1"/>
    <xf numFmtId="0" fontId="11" fillId="7" borderId="3" xfId="0" applyFont="1" applyFill="1" applyBorder="1" applyAlignment="1">
      <alignment vertical="center" wrapText="1"/>
    </xf>
    <xf numFmtId="43" fontId="11" fillId="7" borderId="3" xfId="0" applyNumberFormat="1" applyFont="1" applyFill="1" applyBorder="1" applyAlignment="1">
      <alignment vertical="center"/>
    </xf>
    <xf numFmtId="43" fontId="12" fillId="8" borderId="3" xfId="0" applyNumberFormat="1" applyFont="1" applyFill="1" applyBorder="1" applyAlignment="1">
      <alignment horizontal="right"/>
    </xf>
    <xf numFmtId="43" fontId="11" fillId="7" borderId="3" xfId="2" applyNumberFormat="1" applyFont="1" applyFill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6" fillId="3" borderId="3" xfId="0" applyFont="1" applyFill="1" applyBorder="1" applyAlignment="1">
      <alignment vertical="center" wrapText="1"/>
    </xf>
    <xf numFmtId="43" fontId="5" fillId="7" borderId="3" xfId="2" applyNumberFormat="1" applyFont="1" applyFill="1" applyBorder="1" applyAlignment="1">
      <alignment vertical="center"/>
    </xf>
    <xf numFmtId="43" fontId="0" fillId="3" borderId="4" xfId="0" applyNumberFormat="1" applyFill="1" applyBorder="1" applyAlignment="1">
      <alignment vertical="center"/>
    </xf>
    <xf numFmtId="0" fontId="12" fillId="0" borderId="4" xfId="0" applyFont="1" applyBorder="1" applyAlignment="1">
      <alignment vertical="center"/>
    </xf>
    <xf numFmtId="43" fontId="12" fillId="0" borderId="4" xfId="0" applyNumberFormat="1" applyFont="1" applyBorder="1" applyAlignment="1">
      <alignment vertical="center"/>
    </xf>
    <xf numFmtId="43" fontId="6" fillId="0" borderId="4" xfId="0" applyNumberFormat="1" applyFont="1" applyBorder="1" applyAlignment="1">
      <alignment vertical="center"/>
    </xf>
    <xf numFmtId="0" fontId="13" fillId="0" borderId="3" xfId="0" applyFont="1" applyBorder="1" applyAlignment="1">
      <alignment vertical="center" wrapText="1"/>
    </xf>
    <xf numFmtId="43" fontId="13" fillId="0" borderId="3" xfId="0" applyNumberFormat="1" applyFont="1" applyBorder="1" applyAlignment="1">
      <alignment vertical="center"/>
    </xf>
    <xf numFmtId="43" fontId="3" fillId="0" borderId="3" xfId="0" applyNumberFormat="1" applyFont="1" applyBorder="1" applyAlignment="1">
      <alignment horizontal="right"/>
    </xf>
    <xf numFmtId="0" fontId="11" fillId="9" borderId="3" xfId="0" applyFont="1" applyFill="1" applyBorder="1" applyAlignment="1">
      <alignment vertical="center"/>
    </xf>
    <xf numFmtId="43" fontId="11" fillId="9" borderId="3" xfId="0" applyNumberFormat="1" applyFont="1" applyFill="1" applyBorder="1" applyAlignment="1">
      <alignment horizontal="right"/>
    </xf>
    <xf numFmtId="43" fontId="11" fillId="7" borderId="3" xfId="1" applyFont="1" applyFill="1" applyBorder="1" applyAlignment="1">
      <alignment vertical="center"/>
    </xf>
    <xf numFmtId="4" fontId="0" fillId="5" borderId="3" xfId="0" applyNumberFormat="1" applyFill="1" applyBorder="1" applyAlignment="1">
      <alignment vertical="center" shrinkToFit="1"/>
    </xf>
    <xf numFmtId="43" fontId="5" fillId="7" borderId="3" xfId="1" applyFont="1" applyFill="1" applyBorder="1" applyAlignment="1">
      <alignment vertical="center"/>
    </xf>
    <xf numFmtId="43" fontId="0" fillId="0" borderId="3" xfId="0" applyNumberFormat="1" applyBorder="1"/>
    <xf numFmtId="43" fontId="12" fillId="8" borderId="3" xfId="1" applyFont="1" applyFill="1" applyBorder="1" applyAlignment="1">
      <alignment vertical="center"/>
    </xf>
    <xf numFmtId="0" fontId="5" fillId="5" borderId="0" xfId="0" applyFont="1" applyFill="1" applyAlignment="1">
      <alignment vertical="center"/>
    </xf>
    <xf numFmtId="43" fontId="5" fillId="5" borderId="6" xfId="1" applyFont="1" applyFill="1" applyBorder="1" applyAlignment="1">
      <alignment vertical="center"/>
    </xf>
    <xf numFmtId="0" fontId="14" fillId="5" borderId="0" xfId="0" applyFont="1" applyFill="1" applyAlignment="1">
      <alignment vertical="top"/>
    </xf>
    <xf numFmtId="43" fontId="0" fillId="5" borderId="0" xfId="0" applyNumberFormat="1" applyFill="1" applyAlignment="1">
      <alignment horizontal="right"/>
    </xf>
    <xf numFmtId="0" fontId="0" fillId="5" borderId="0" xfId="0" applyFill="1"/>
    <xf numFmtId="43" fontId="0" fillId="5" borderId="7" xfId="0" applyNumberFormat="1" applyFill="1" applyBorder="1" applyAlignment="1">
      <alignment horizontal="right"/>
    </xf>
    <xf numFmtId="0" fontId="3" fillId="0" borderId="3" xfId="0" applyFont="1" applyBorder="1" applyAlignment="1">
      <alignment vertical="top"/>
    </xf>
    <xf numFmtId="43" fontId="3" fillId="0" borderId="3" xfId="1" applyFont="1" applyFill="1" applyBorder="1" applyAlignment="1">
      <alignment vertical="center"/>
    </xf>
    <xf numFmtId="0" fontId="12" fillId="8" borderId="3" xfId="0" applyFont="1" applyFill="1" applyBorder="1" applyAlignment="1">
      <alignment vertical="top"/>
    </xf>
    <xf numFmtId="0" fontId="5" fillId="0" borderId="6" xfId="0" applyFont="1" applyBorder="1" applyAlignment="1">
      <alignment vertical="top"/>
    </xf>
    <xf numFmtId="43" fontId="5" fillId="0" borderId="6" xfId="1" applyFont="1" applyFill="1" applyBorder="1" applyAlignment="1">
      <alignment vertical="center"/>
    </xf>
    <xf numFmtId="0" fontId="11" fillId="6" borderId="1" xfId="0" applyFont="1" applyFill="1" applyBorder="1" applyAlignment="1">
      <alignment horizontal="left" vertical="center"/>
    </xf>
    <xf numFmtId="0" fontId="11" fillId="6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left" vertical="top"/>
    </xf>
    <xf numFmtId="0" fontId="11" fillId="6" borderId="2" xfId="0" applyFont="1" applyFill="1" applyBorder="1" applyAlignment="1">
      <alignment horizontal="left" vertical="top"/>
    </xf>
    <xf numFmtId="0" fontId="11" fillId="0" borderId="1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5" fillId="7" borderId="1" xfId="0" applyFont="1" applyFill="1" applyBorder="1" applyAlignment="1">
      <alignment horizontal="left" vertical="center"/>
    </xf>
    <xf numFmtId="0" fontId="5" fillId="7" borderId="2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FAMI%20CASER\CASER%20ITABERAI\FINANCEIRO\PRESTA&#199;&#195;O%20DE%20CONTA%20-%20TRANSPARENCIA\2025\RELAT&#211;RIOS%20FINANCEIROS\Fluxo%20de%20Caixa%20e%20Relat&#243;rio%20Mensal%20-%20Ano%202025.xlsx" TargetMode="External"/><Relationship Id="rId1" Type="http://schemas.openxmlformats.org/officeDocument/2006/relationships/externalLinkPath" Target="Fluxo%20de%20Caixa%20e%20Relat&#243;rio%20Mensal%20-%20An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luxo de Caixa"/>
      <sheetName val="Fluxo de Caixa - Publicado"/>
      <sheetName val="01.2025"/>
      <sheetName val="02.2025"/>
      <sheetName val="03.2025"/>
      <sheetName val="04.2025"/>
      <sheetName val="05.2025"/>
      <sheetName val="06.2025"/>
      <sheetName val="07.2025"/>
      <sheetName val="08.2025"/>
      <sheetName val="09.2025"/>
      <sheetName val="10.2025"/>
      <sheetName val="11.2025"/>
      <sheetName val="12.2025"/>
    </sheetNames>
    <sheetDataSet>
      <sheetData sheetId="0"/>
      <sheetData sheetId="1">
        <row r="13">
          <cell r="R13">
            <v>750098.83</v>
          </cell>
        </row>
        <row r="18">
          <cell r="R18">
            <v>281918.94999999995</v>
          </cell>
        </row>
        <row r="20">
          <cell r="R20">
            <v>17100</v>
          </cell>
        </row>
        <row r="21">
          <cell r="R21">
            <v>45607.71</v>
          </cell>
        </row>
        <row r="23">
          <cell r="R23">
            <v>0</v>
          </cell>
        </row>
        <row r="24">
          <cell r="R24">
            <v>10439.9</v>
          </cell>
        </row>
        <row r="33">
          <cell r="R33">
            <v>49608.71</v>
          </cell>
        </row>
        <row r="48">
          <cell r="R48">
            <v>13421.560000000001</v>
          </cell>
        </row>
        <row r="52">
          <cell r="R52">
            <v>14915.13</v>
          </cell>
        </row>
        <row r="59">
          <cell r="R59">
            <v>327130.96999999997</v>
          </cell>
        </row>
        <row r="65">
          <cell r="R65">
            <v>18112.150000000001</v>
          </cell>
        </row>
        <row r="66">
          <cell r="R66">
            <v>32050</v>
          </cell>
        </row>
        <row r="77">
          <cell r="R77">
            <v>2400</v>
          </cell>
        </row>
        <row r="79">
          <cell r="R79">
            <v>31816.28</v>
          </cell>
        </row>
        <row r="85">
          <cell r="R85">
            <v>10389.01</v>
          </cell>
        </row>
        <row r="92">
          <cell r="R92">
            <v>459.11</v>
          </cell>
        </row>
        <row r="93">
          <cell r="R93">
            <v>20</v>
          </cell>
        </row>
        <row r="94">
          <cell r="R94">
            <v>0</v>
          </cell>
        </row>
        <row r="95">
          <cell r="R95">
            <v>973.63</v>
          </cell>
        </row>
        <row r="107">
          <cell r="R107">
            <v>122500</v>
          </cell>
        </row>
        <row r="108">
          <cell r="R108">
            <v>23360.6</v>
          </cell>
        </row>
        <row r="112">
          <cell r="R112">
            <v>152461.57999999999</v>
          </cell>
        </row>
        <row r="113">
          <cell r="R113">
            <v>122500</v>
          </cell>
        </row>
        <row r="114">
          <cell r="R114">
            <v>21847.8</v>
          </cell>
        </row>
        <row r="115">
          <cell r="R115">
            <v>54.7</v>
          </cell>
        </row>
        <row r="124">
          <cell r="R124">
            <v>2061.38</v>
          </cell>
        </row>
        <row r="125">
          <cell r="R125">
            <v>667.11</v>
          </cell>
        </row>
        <row r="126">
          <cell r="R126">
            <v>750902.95</v>
          </cell>
        </row>
        <row r="134">
          <cell r="R134">
            <v>755310.40999999992</v>
          </cell>
        </row>
        <row r="135">
          <cell r="R135">
            <v>149098.53000000003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11">
          <cell r="C111">
            <v>463530.89999999956</v>
          </cell>
        </row>
        <row r="112">
          <cell r="C112">
            <v>177410.67999999985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F0412-5D1D-4497-8A5D-73672BE50696}">
  <dimension ref="B1:E129"/>
  <sheetViews>
    <sheetView showGridLines="0" tabSelected="1" zoomScaleNormal="100" zoomScaleSheetLayoutView="70" workbookViewId="0">
      <selection activeCell="C13" sqref="C13"/>
    </sheetView>
  </sheetViews>
  <sheetFormatPr defaultColWidth="41.6640625" defaultRowHeight="14.4" x14ac:dyDescent="0.3"/>
  <cols>
    <col min="1" max="1" width="5.77734375" customWidth="1"/>
    <col min="2" max="2" width="91.109375" customWidth="1"/>
    <col min="3" max="3" width="29.109375" style="1" customWidth="1"/>
  </cols>
  <sheetData>
    <row r="1" spans="2:5" ht="10.5" customHeight="1" x14ac:dyDescent="0.3"/>
    <row r="2" spans="2:5" ht="43.8" customHeight="1" x14ac:dyDescent="0.3">
      <c r="B2" s="87" t="s">
        <v>0</v>
      </c>
      <c r="C2" s="88"/>
    </row>
    <row r="3" spans="2:5" ht="21" customHeight="1" x14ac:dyDescent="0.3">
      <c r="B3" s="89" t="s">
        <v>1</v>
      </c>
      <c r="C3" s="89"/>
    </row>
    <row r="4" spans="2:5" ht="16.2" customHeight="1" x14ac:dyDescent="0.3">
      <c r="B4" s="89"/>
      <c r="C4" s="89"/>
    </row>
    <row r="5" spans="2:5" x14ac:dyDescent="0.3">
      <c r="B5" s="90" t="s">
        <v>2</v>
      </c>
      <c r="C5" s="91"/>
    </row>
    <row r="6" spans="2:5" x14ac:dyDescent="0.3">
      <c r="B6" s="90" t="s">
        <v>3</v>
      </c>
      <c r="C6" s="91"/>
    </row>
    <row r="7" spans="2:5" x14ac:dyDescent="0.3">
      <c r="B7" s="92" t="s">
        <v>4</v>
      </c>
      <c r="C7" s="84"/>
    </row>
    <row r="8" spans="2:5" x14ac:dyDescent="0.3">
      <c r="B8" s="83" t="s">
        <v>5</v>
      </c>
      <c r="C8" s="84"/>
    </row>
    <row r="9" spans="2:5" x14ac:dyDescent="0.3">
      <c r="B9" s="81" t="s">
        <v>6</v>
      </c>
      <c r="C9" s="82"/>
    </row>
    <row r="10" spans="2:5" x14ac:dyDescent="0.3">
      <c r="B10" s="83" t="s">
        <v>7</v>
      </c>
      <c r="C10" s="84"/>
    </row>
    <row r="11" spans="2:5" x14ac:dyDescent="0.3">
      <c r="B11" s="83" t="s">
        <v>8</v>
      </c>
      <c r="C11" s="84"/>
    </row>
    <row r="12" spans="2:5" x14ac:dyDescent="0.3">
      <c r="B12" s="83" t="s">
        <v>9</v>
      </c>
      <c r="C12" s="84"/>
    </row>
    <row r="13" spans="2:5" s="5" customFormat="1" ht="15.6" x14ac:dyDescent="0.3">
      <c r="B13" s="3" t="s">
        <v>10</v>
      </c>
      <c r="C13" s="4">
        <v>663271.65</v>
      </c>
      <c r="D13"/>
      <c r="E13"/>
    </row>
    <row r="14" spans="2:5" s="5" customFormat="1" x14ac:dyDescent="0.3">
      <c r="B14" s="3" t="s">
        <v>11</v>
      </c>
      <c r="C14" s="6">
        <v>0</v>
      </c>
      <c r="D14"/>
      <c r="E14"/>
    </row>
    <row r="15" spans="2:5" s="5" customFormat="1" x14ac:dyDescent="0.3">
      <c r="B15" s="7"/>
      <c r="C15" s="8"/>
      <c r="D15"/>
      <c r="E15"/>
    </row>
    <row r="16" spans="2:5" ht="25.8" x14ac:dyDescent="0.3">
      <c r="B16" s="85" t="s">
        <v>12</v>
      </c>
      <c r="C16" s="86"/>
    </row>
    <row r="17" spans="2:3" s="11" customFormat="1" ht="19.2" customHeight="1" x14ac:dyDescent="0.3">
      <c r="B17" s="9" t="s">
        <v>13</v>
      </c>
      <c r="C17" s="10" t="s">
        <v>14</v>
      </c>
    </row>
    <row r="18" spans="2:3" s="11" customFormat="1" ht="4.95" customHeight="1" x14ac:dyDescent="0.3">
      <c r="B18" s="12"/>
      <c r="C18" s="13"/>
    </row>
    <row r="19" spans="2:3" ht="15.6" x14ac:dyDescent="0.3">
      <c r="B19" s="72" t="s">
        <v>15</v>
      </c>
      <c r="C19" s="73"/>
    </row>
    <row r="20" spans="2:3" ht="15.6" x14ac:dyDescent="0.3">
      <c r="B20" s="14" t="s">
        <v>16</v>
      </c>
      <c r="C20" s="15">
        <v>0</v>
      </c>
    </row>
    <row r="21" spans="2:3" ht="15.6" x14ac:dyDescent="0.3">
      <c r="B21" s="14" t="s">
        <v>17</v>
      </c>
      <c r="C21" s="15">
        <f>SUBTOTAL(9,C22:C23)</f>
        <v>0</v>
      </c>
    </row>
    <row r="22" spans="2:3" x14ac:dyDescent="0.3">
      <c r="B22" s="16" t="s">
        <v>18</v>
      </c>
      <c r="C22" s="17">
        <v>0</v>
      </c>
    </row>
    <row r="23" spans="2:3" x14ac:dyDescent="0.3">
      <c r="B23" s="16" t="s">
        <v>19</v>
      </c>
      <c r="C23" s="17">
        <v>0</v>
      </c>
    </row>
    <row r="24" spans="2:3" ht="15.6" x14ac:dyDescent="0.3">
      <c r="B24" s="14" t="s">
        <v>20</v>
      </c>
      <c r="C24" s="15">
        <f>SUM(C25:C26)</f>
        <v>640941.57999999938</v>
      </c>
    </row>
    <row r="25" spans="2:3" x14ac:dyDescent="0.3">
      <c r="B25" s="16" t="s">
        <v>21</v>
      </c>
      <c r="C25" s="17">
        <f>'[1]09.2025'!C111</f>
        <v>463530.89999999956</v>
      </c>
    </row>
    <row r="26" spans="2:3" x14ac:dyDescent="0.3">
      <c r="B26" s="16" t="s">
        <v>22</v>
      </c>
      <c r="C26" s="17">
        <f>'[1]09.2025'!C112</f>
        <v>177410.67999999985</v>
      </c>
    </row>
    <row r="27" spans="2:3" ht="15.6" x14ac:dyDescent="0.3">
      <c r="B27" s="18" t="s">
        <v>23</v>
      </c>
      <c r="C27" s="19">
        <f>C24+C21+C20</f>
        <v>640941.57999999938</v>
      </c>
    </row>
    <row r="28" spans="2:3" ht="10.050000000000001" customHeight="1" x14ac:dyDescent="0.3">
      <c r="B28" s="20"/>
      <c r="C28" s="21"/>
    </row>
    <row r="29" spans="2:3" ht="15.6" x14ac:dyDescent="0.3">
      <c r="B29" s="72" t="s">
        <v>24</v>
      </c>
      <c r="C29" s="73"/>
    </row>
    <row r="30" spans="2:3" ht="15.6" x14ac:dyDescent="0.3">
      <c r="B30" s="22" t="s">
        <v>25</v>
      </c>
      <c r="C30" s="23">
        <f>SUM(C31:C32)</f>
        <v>750098.83</v>
      </c>
    </row>
    <row r="31" spans="2:3" x14ac:dyDescent="0.3">
      <c r="B31" s="16" t="s">
        <v>26</v>
      </c>
      <c r="C31" s="24">
        <f>'[1]Fluxo de Caixa - Publicado'!R13</f>
        <v>750098.83</v>
      </c>
    </row>
    <row r="32" spans="2:3" x14ac:dyDescent="0.3">
      <c r="B32" s="16" t="s">
        <v>27</v>
      </c>
      <c r="C32" s="25">
        <v>0</v>
      </c>
    </row>
    <row r="33" spans="2:3" ht="15.6" x14ac:dyDescent="0.3">
      <c r="B33" s="22" t="s">
        <v>28</v>
      </c>
      <c r="C33" s="23">
        <f>SUM(C34:C35)</f>
        <v>0</v>
      </c>
    </row>
    <row r="34" spans="2:3" x14ac:dyDescent="0.3">
      <c r="B34" s="16" t="s">
        <v>29</v>
      </c>
      <c r="C34" s="25">
        <v>0</v>
      </c>
    </row>
    <row r="35" spans="2:3" x14ac:dyDescent="0.3">
      <c r="B35" s="16" t="s">
        <v>30</v>
      </c>
      <c r="C35" s="25">
        <v>0</v>
      </c>
    </row>
    <row r="36" spans="2:3" ht="15.6" x14ac:dyDescent="0.3">
      <c r="B36" s="26" t="s">
        <v>31</v>
      </c>
      <c r="C36" s="23">
        <f>SUM(C37:C38)</f>
        <v>1754.8600000000001</v>
      </c>
    </row>
    <row r="37" spans="2:3" x14ac:dyDescent="0.3">
      <c r="B37" s="16" t="s">
        <v>32</v>
      </c>
      <c r="C37" s="25">
        <f>'[1]Fluxo de Caixa - Publicado'!R124-'[1]Fluxo de Caixa - Publicado'!R94</f>
        <v>2061.38</v>
      </c>
    </row>
    <row r="38" spans="2:3" x14ac:dyDescent="0.3">
      <c r="B38" s="16" t="s">
        <v>33</v>
      </c>
      <c r="C38" s="25">
        <f>'[1]Fluxo de Caixa - Publicado'!R125-'[1]Fluxo de Caixa - Publicado'!R95</f>
        <v>-306.52</v>
      </c>
    </row>
    <row r="39" spans="2:3" ht="12.6" customHeight="1" x14ac:dyDescent="0.3">
      <c r="B39" s="27" t="s">
        <v>34</v>
      </c>
      <c r="C39" s="28">
        <f>SUM(C40:C45)</f>
        <v>145860.6</v>
      </c>
    </row>
    <row r="40" spans="2:3" x14ac:dyDescent="0.3">
      <c r="B40" s="16" t="s">
        <v>35</v>
      </c>
      <c r="C40" s="25">
        <v>0</v>
      </c>
    </row>
    <row r="41" spans="2:3" x14ac:dyDescent="0.3">
      <c r="B41" s="16" t="s">
        <v>36</v>
      </c>
      <c r="C41" s="25">
        <v>0</v>
      </c>
    </row>
    <row r="42" spans="2:3" x14ac:dyDescent="0.3">
      <c r="B42" s="16" t="s">
        <v>37</v>
      </c>
      <c r="C42" s="25">
        <v>0</v>
      </c>
    </row>
    <row r="43" spans="2:3" x14ac:dyDescent="0.3">
      <c r="B43" s="16" t="s">
        <v>38</v>
      </c>
      <c r="C43" s="25">
        <v>0</v>
      </c>
    </row>
    <row r="44" spans="2:3" x14ac:dyDescent="0.3">
      <c r="B44" s="16" t="s">
        <v>39</v>
      </c>
      <c r="C44" s="25">
        <f>'[1]Fluxo de Caixa - Publicado'!R107</f>
        <v>122500</v>
      </c>
    </row>
    <row r="45" spans="2:3" x14ac:dyDescent="0.3">
      <c r="B45" s="16" t="s">
        <v>40</v>
      </c>
      <c r="C45" s="25">
        <f>'[1]Fluxo de Caixa - Publicado'!R108</f>
        <v>23360.6</v>
      </c>
    </row>
    <row r="46" spans="2:3" x14ac:dyDescent="0.3">
      <c r="B46" s="29" t="s">
        <v>41</v>
      </c>
      <c r="C46" s="30">
        <f>C36+C33+C30+C39</f>
        <v>897714.28999999992</v>
      </c>
    </row>
    <row r="47" spans="2:3" ht="10.050000000000001" customHeight="1" x14ac:dyDescent="0.3">
      <c r="B47" s="31"/>
      <c r="C47" s="32"/>
    </row>
    <row r="48" spans="2:3" ht="15.6" x14ac:dyDescent="0.3">
      <c r="B48" s="72" t="s">
        <v>42</v>
      </c>
      <c r="C48" s="73"/>
    </row>
    <row r="49" spans="2:5" ht="15.6" x14ac:dyDescent="0.3">
      <c r="B49" s="22" t="s">
        <v>43</v>
      </c>
      <c r="C49" s="23">
        <f>SUM(C50:C51)</f>
        <v>904408.94</v>
      </c>
    </row>
    <row r="50" spans="2:5" x14ac:dyDescent="0.3">
      <c r="B50" s="16" t="s">
        <v>44</v>
      </c>
      <c r="C50" s="33">
        <f>'[1]Fluxo de Caixa - Publicado'!R134</f>
        <v>755310.40999999992</v>
      </c>
    </row>
    <row r="51" spans="2:5" x14ac:dyDescent="0.3">
      <c r="B51" s="16" t="s">
        <v>45</v>
      </c>
      <c r="C51" s="33">
        <f>'[1]Fluxo de Caixa - Publicado'!R135</f>
        <v>149098.53000000003</v>
      </c>
    </row>
    <row r="52" spans="2:5" ht="15" customHeight="1" x14ac:dyDescent="0.3">
      <c r="B52" s="34" t="s">
        <v>46</v>
      </c>
      <c r="C52" s="35">
        <f>C49</f>
        <v>904408.94</v>
      </c>
    </row>
    <row r="53" spans="2:5" s="38" customFormat="1" ht="10.050000000000001" customHeight="1" x14ac:dyDescent="0.3">
      <c r="B53" s="36"/>
      <c r="C53" s="37"/>
      <c r="D53"/>
      <c r="E53"/>
    </row>
    <row r="54" spans="2:5" ht="15.6" x14ac:dyDescent="0.3">
      <c r="B54" s="72" t="s">
        <v>47</v>
      </c>
      <c r="C54" s="73"/>
    </row>
    <row r="55" spans="2:5" ht="15.6" x14ac:dyDescent="0.3">
      <c r="B55" s="39" t="s">
        <v>48</v>
      </c>
      <c r="C55" s="40">
        <f>SUM(C56:C57)</f>
        <v>750902.95</v>
      </c>
    </row>
    <row r="56" spans="2:5" x14ac:dyDescent="0.3">
      <c r="B56" s="16" t="s">
        <v>49</v>
      </c>
      <c r="C56" s="33">
        <f>'[1]Fluxo de Caixa - Publicado'!R126</f>
        <v>750902.95</v>
      </c>
    </row>
    <row r="57" spans="2:5" x14ac:dyDescent="0.3">
      <c r="B57" s="16" t="s">
        <v>50</v>
      </c>
      <c r="C57" s="33">
        <v>0</v>
      </c>
    </row>
    <row r="58" spans="2:5" ht="15.6" x14ac:dyDescent="0.3">
      <c r="B58" s="34" t="s">
        <v>51</v>
      </c>
      <c r="C58" s="41">
        <f>C55</f>
        <v>750902.95</v>
      </c>
    </row>
    <row r="59" spans="2:5" s="38" customFormat="1" ht="10.050000000000001" customHeight="1" x14ac:dyDescent="0.3">
      <c r="B59" s="36"/>
      <c r="C59" s="37"/>
      <c r="D59"/>
      <c r="E59"/>
    </row>
    <row r="60" spans="2:5" ht="15.6" x14ac:dyDescent="0.3">
      <c r="B60" s="72" t="s">
        <v>52</v>
      </c>
      <c r="C60" s="73"/>
    </row>
    <row r="61" spans="2:5" ht="15.6" x14ac:dyDescent="0.3">
      <c r="B61" s="79" t="s">
        <v>53</v>
      </c>
      <c r="C61" s="80"/>
    </row>
    <row r="62" spans="2:5" ht="15.6" x14ac:dyDescent="0.3">
      <c r="B62" s="26" t="s">
        <v>54</v>
      </c>
      <c r="C62" s="42">
        <f>SUM(C63:C76)</f>
        <v>878087.10999999987</v>
      </c>
    </row>
    <row r="63" spans="2:5" x14ac:dyDescent="0.3">
      <c r="B63" s="43" t="s">
        <v>55</v>
      </c>
      <c r="C63" s="24">
        <f>'[1]Fluxo de Caixa - Publicado'!R18</f>
        <v>281918.94999999995</v>
      </c>
    </row>
    <row r="64" spans="2:5" x14ac:dyDescent="0.3">
      <c r="B64" s="44" t="s">
        <v>56</v>
      </c>
      <c r="C64" s="24">
        <f>'[1]Fluxo de Caixa - Publicado'!R33-'[1]Fluxo de Caixa - Publicado'!R48-'[1]Fluxo de Caixa - Publicado'!R52</f>
        <v>21272.019999999997</v>
      </c>
    </row>
    <row r="65" spans="2:3" x14ac:dyDescent="0.3">
      <c r="B65" s="43" t="s">
        <v>57</v>
      </c>
      <c r="C65" s="24">
        <f>'[1]Fluxo de Caixa - Publicado'!R59-'[1]Fluxo de Caixa - Publicado'!R65-'[1]Fluxo de Caixa - Publicado'!R66</f>
        <v>276968.81999999995</v>
      </c>
    </row>
    <row r="66" spans="2:3" x14ac:dyDescent="0.3">
      <c r="B66" s="44" t="s">
        <v>58</v>
      </c>
      <c r="C66" s="24">
        <f>0</f>
        <v>0</v>
      </c>
    </row>
    <row r="67" spans="2:3" x14ac:dyDescent="0.3">
      <c r="B67" s="44" t="s">
        <v>59</v>
      </c>
      <c r="C67" s="24">
        <f>'[1]Fluxo de Caixa - Publicado'!R77</f>
        <v>2400</v>
      </c>
    </row>
    <row r="68" spans="2:3" x14ac:dyDescent="0.3">
      <c r="B68" s="43" t="s">
        <v>60</v>
      </c>
      <c r="C68" s="24">
        <f>'[1]Fluxo de Caixa - Publicado'!R79</f>
        <v>31816.28</v>
      </c>
    </row>
    <row r="69" spans="2:3" x14ac:dyDescent="0.3">
      <c r="B69" s="43" t="s">
        <v>61</v>
      </c>
      <c r="C69" s="24">
        <f>'[1]Fluxo de Caixa - Publicado'!R85</f>
        <v>10389.01</v>
      </c>
    </row>
    <row r="70" spans="2:3" x14ac:dyDescent="0.3">
      <c r="B70" s="43" t="s">
        <v>62</v>
      </c>
      <c r="C70" s="24">
        <f>'[1]Fluxo de Caixa - Publicado'!R92</f>
        <v>459.11</v>
      </c>
    </row>
    <row r="71" spans="2:3" x14ac:dyDescent="0.3">
      <c r="B71" s="43" t="s">
        <v>63</v>
      </c>
      <c r="C71" s="24">
        <v>0</v>
      </c>
    </row>
    <row r="72" spans="2:3" x14ac:dyDescent="0.3">
      <c r="B72" s="43" t="s">
        <v>64</v>
      </c>
      <c r="C72" s="24">
        <f>'[1]Fluxo de Caixa - Publicado'!R48+'[1]Fluxo de Caixa - Publicado'!R65+'[1]Fluxo de Caixa - Publicado'!R66</f>
        <v>63583.710000000006</v>
      </c>
    </row>
    <row r="73" spans="2:3" x14ac:dyDescent="0.3">
      <c r="B73" s="45" t="s">
        <v>65</v>
      </c>
      <c r="C73" s="24">
        <f>'[1]Fluxo de Caixa - Publicado'!R52</f>
        <v>14915.13</v>
      </c>
    </row>
    <row r="74" spans="2:3" x14ac:dyDescent="0.3">
      <c r="B74" s="43" t="s">
        <v>66</v>
      </c>
      <c r="C74" s="24">
        <v>0</v>
      </c>
    </row>
    <row r="75" spans="2:3" x14ac:dyDescent="0.3">
      <c r="B75" s="45" t="s">
        <v>67</v>
      </c>
      <c r="C75" s="24">
        <v>0</v>
      </c>
    </row>
    <row r="76" spans="2:3" x14ac:dyDescent="0.3">
      <c r="B76" s="43" t="s">
        <v>68</v>
      </c>
      <c r="C76" s="24">
        <f>'[1]Fluxo de Caixa - Publicado'!R112+'[1]Fluxo de Caixa - Publicado'!R114+'[1]Fluxo de Caixa - Publicado'!R115</f>
        <v>174364.08</v>
      </c>
    </row>
    <row r="77" spans="2:3" ht="15.6" x14ac:dyDescent="0.3">
      <c r="B77" s="26" t="s">
        <v>69</v>
      </c>
      <c r="C77" s="46">
        <f>SUM(C78:C86)</f>
        <v>195667.61</v>
      </c>
    </row>
    <row r="78" spans="2:3" x14ac:dyDescent="0.3">
      <c r="B78" s="44" t="s">
        <v>70</v>
      </c>
      <c r="C78" s="24">
        <f>'[1]Fluxo de Caixa - Publicado'!R24</f>
        <v>10439.9</v>
      </c>
    </row>
    <row r="79" spans="2:3" x14ac:dyDescent="0.3">
      <c r="B79" s="44" t="s">
        <v>71</v>
      </c>
      <c r="C79" s="24">
        <f>'[1]Fluxo de Caixa - Publicado'!R21</f>
        <v>45607.71</v>
      </c>
    </row>
    <row r="80" spans="2:3" x14ac:dyDescent="0.3">
      <c r="B80" s="44" t="s">
        <v>72</v>
      </c>
      <c r="C80" s="24">
        <f>'[1]Fluxo de Caixa - Publicado'!R20</f>
        <v>17100</v>
      </c>
    </row>
    <row r="81" spans="2:3" x14ac:dyDescent="0.3">
      <c r="B81" s="44" t="s">
        <v>73</v>
      </c>
      <c r="C81" s="24">
        <v>0</v>
      </c>
    </row>
    <row r="82" spans="2:3" x14ac:dyDescent="0.3">
      <c r="B82" s="44" t="s">
        <v>74</v>
      </c>
      <c r="C82" s="24">
        <f>'[1]Fluxo de Caixa - Publicado'!R23</f>
        <v>0</v>
      </c>
    </row>
    <row r="83" spans="2:3" x14ac:dyDescent="0.3">
      <c r="B83" s="44" t="s">
        <v>75</v>
      </c>
      <c r="C83" s="24">
        <v>0</v>
      </c>
    </row>
    <row r="84" spans="2:3" x14ac:dyDescent="0.3">
      <c r="B84" s="44" t="s">
        <v>76</v>
      </c>
      <c r="C84" s="24">
        <v>0</v>
      </c>
    </row>
    <row r="85" spans="2:3" x14ac:dyDescent="0.3">
      <c r="B85" s="44" t="s">
        <v>77</v>
      </c>
      <c r="C85" s="24">
        <f>'[1]Fluxo de Caixa - Publicado'!R93</f>
        <v>20</v>
      </c>
    </row>
    <row r="86" spans="2:3" x14ac:dyDescent="0.3">
      <c r="B86" s="44" t="s">
        <v>78</v>
      </c>
      <c r="C86" s="24">
        <f>'[1]Fluxo de Caixa - Publicado'!R113</f>
        <v>122500</v>
      </c>
    </row>
    <row r="87" spans="2:3" ht="15.6" x14ac:dyDescent="0.3">
      <c r="B87" s="34" t="s">
        <v>79</v>
      </c>
      <c r="C87" s="35">
        <f>C62+C77</f>
        <v>1073754.7199999997</v>
      </c>
    </row>
    <row r="88" spans="2:3" ht="10.050000000000001" customHeight="1" x14ac:dyDescent="0.3">
      <c r="B88" s="36"/>
      <c r="C88" s="47"/>
    </row>
    <row r="89" spans="2:3" ht="15.6" x14ac:dyDescent="0.3">
      <c r="B89" s="79" t="s">
        <v>80</v>
      </c>
      <c r="C89" s="80"/>
    </row>
    <row r="90" spans="2:3" ht="15.6" x14ac:dyDescent="0.3">
      <c r="B90" s="26" t="s">
        <v>81</v>
      </c>
      <c r="C90" s="46">
        <f>SUBTOTAL(9,C91:C95)</f>
        <v>0</v>
      </c>
    </row>
    <row r="91" spans="2:3" x14ac:dyDescent="0.3">
      <c r="B91" s="43" t="s">
        <v>82</v>
      </c>
      <c r="C91" s="25">
        <v>0</v>
      </c>
    </row>
    <row r="92" spans="2:3" x14ac:dyDescent="0.3">
      <c r="B92" s="43" t="s">
        <v>83</v>
      </c>
      <c r="C92" s="25">
        <v>0</v>
      </c>
    </row>
    <row r="93" spans="2:3" x14ac:dyDescent="0.3">
      <c r="B93" s="45" t="s">
        <v>84</v>
      </c>
      <c r="C93" s="25">
        <v>0</v>
      </c>
    </row>
    <row r="94" spans="2:3" x14ac:dyDescent="0.3">
      <c r="B94" s="45" t="s">
        <v>85</v>
      </c>
      <c r="C94" s="25">
        <v>0</v>
      </c>
    </row>
    <row r="95" spans="2:3" x14ac:dyDescent="0.3">
      <c r="B95" s="45" t="s">
        <v>86</v>
      </c>
      <c r="C95" s="25">
        <v>0</v>
      </c>
    </row>
    <row r="96" spans="2:3" ht="15.6" x14ac:dyDescent="0.3">
      <c r="B96" s="34" t="s">
        <v>87</v>
      </c>
      <c r="C96" s="35">
        <f>C90</f>
        <v>0</v>
      </c>
    </row>
    <row r="97" spans="2:5" ht="1.2" customHeight="1" x14ac:dyDescent="0.3">
      <c r="B97" s="48"/>
      <c r="C97" s="49"/>
    </row>
    <row r="98" spans="2:5" ht="19.95" customHeight="1" x14ac:dyDescent="0.3">
      <c r="B98" s="34" t="s">
        <v>88</v>
      </c>
      <c r="C98" s="35">
        <f>C87+C96</f>
        <v>1073754.7199999997</v>
      </c>
    </row>
    <row r="99" spans="2:5" ht="10.050000000000001" customHeight="1" x14ac:dyDescent="0.3">
      <c r="B99" s="36"/>
      <c r="C99" s="50"/>
    </row>
    <row r="100" spans="2:5" ht="15.6" x14ac:dyDescent="0.3">
      <c r="B100" s="72" t="s">
        <v>89</v>
      </c>
      <c r="C100" s="73"/>
    </row>
    <row r="101" spans="2:5" x14ac:dyDescent="0.3">
      <c r="B101" s="51" t="s">
        <v>90</v>
      </c>
      <c r="C101" s="52">
        <v>0</v>
      </c>
    </row>
    <row r="102" spans="2:5" x14ac:dyDescent="0.3">
      <c r="B102" s="51" t="s">
        <v>91</v>
      </c>
      <c r="C102" s="53">
        <v>0</v>
      </c>
    </row>
    <row r="103" spans="2:5" ht="15.6" x14ac:dyDescent="0.3">
      <c r="B103" s="54" t="s">
        <v>92</v>
      </c>
      <c r="C103" s="55">
        <f>C101+C102</f>
        <v>0</v>
      </c>
    </row>
    <row r="104" spans="2:5" s="38" customFormat="1" ht="10.050000000000001" customHeight="1" x14ac:dyDescent="0.3">
      <c r="B104" s="74"/>
      <c r="C104" s="74"/>
      <c r="D104"/>
      <c r="E104"/>
    </row>
    <row r="105" spans="2:5" ht="15.6" x14ac:dyDescent="0.3">
      <c r="B105" s="72" t="s">
        <v>93</v>
      </c>
      <c r="C105" s="73"/>
    </row>
    <row r="106" spans="2:5" ht="15.6" x14ac:dyDescent="0.3">
      <c r="B106" s="14" t="s">
        <v>94</v>
      </c>
      <c r="C106" s="56">
        <v>0</v>
      </c>
    </row>
    <row r="107" spans="2:5" ht="15.6" x14ac:dyDescent="0.3">
      <c r="B107" s="14" t="s">
        <v>95</v>
      </c>
      <c r="C107" s="56">
        <f>SUM(C108:C109)</f>
        <v>0</v>
      </c>
    </row>
    <row r="108" spans="2:5" x14ac:dyDescent="0.3">
      <c r="B108" s="57" t="s">
        <v>96</v>
      </c>
      <c r="C108" s="17">
        <v>0</v>
      </c>
    </row>
    <row r="109" spans="2:5" x14ac:dyDescent="0.3">
      <c r="B109" s="57" t="s">
        <v>97</v>
      </c>
      <c r="C109" s="17">
        <v>0</v>
      </c>
    </row>
    <row r="110" spans="2:5" ht="15.6" x14ac:dyDescent="0.3">
      <c r="B110" s="14" t="s">
        <v>98</v>
      </c>
      <c r="C110" s="58">
        <f>SUM(C111:C112)</f>
        <v>465072.03999999946</v>
      </c>
    </row>
    <row r="111" spans="2:5" x14ac:dyDescent="0.3">
      <c r="B111" s="57" t="s">
        <v>99</v>
      </c>
      <c r="C111" s="59">
        <f>C22+C25+C31+C34+C37+C40+C41+C42+C44-C62+170.89</f>
        <v>460274.88999999955</v>
      </c>
    </row>
    <row r="112" spans="2:5" x14ac:dyDescent="0.3">
      <c r="B112" s="57" t="s">
        <v>100</v>
      </c>
      <c r="C112" s="17">
        <f>C23+C26+C32+C35+C38+C43+C45-C77</f>
        <v>4797.1499999998778</v>
      </c>
    </row>
    <row r="113" spans="2:5" ht="15.6" x14ac:dyDescent="0.3">
      <c r="B113" s="34" t="s">
        <v>101</v>
      </c>
      <c r="C113" s="60">
        <f>C106+C107+C110</f>
        <v>465072.03999999946</v>
      </c>
    </row>
    <row r="114" spans="2:5" ht="3" customHeight="1" x14ac:dyDescent="0.3">
      <c r="B114" s="61"/>
      <c r="C114" s="62"/>
    </row>
    <row r="115" spans="2:5" x14ac:dyDescent="0.3">
      <c r="B115" s="63" t="s">
        <v>102</v>
      </c>
      <c r="C115" s="64"/>
    </row>
    <row r="116" spans="2:5" ht="3.6" customHeight="1" x14ac:dyDescent="0.3">
      <c r="B116" s="65"/>
      <c r="C116" s="66"/>
    </row>
    <row r="117" spans="2:5" ht="15.6" x14ac:dyDescent="0.3">
      <c r="B117" s="75" t="s">
        <v>103</v>
      </c>
      <c r="C117" s="76"/>
    </row>
    <row r="118" spans="2:5" x14ac:dyDescent="0.3">
      <c r="B118" s="67" t="s">
        <v>104</v>
      </c>
      <c r="C118" s="68">
        <v>0</v>
      </c>
    </row>
    <row r="119" spans="2:5" x14ac:dyDescent="0.3">
      <c r="B119" s="67" t="s">
        <v>105</v>
      </c>
      <c r="C119" s="68">
        <v>0</v>
      </c>
    </row>
    <row r="120" spans="2:5" x14ac:dyDescent="0.3">
      <c r="B120" s="67" t="s">
        <v>106</v>
      </c>
      <c r="C120" s="68">
        <v>0</v>
      </c>
    </row>
    <row r="121" spans="2:5" ht="15.6" x14ac:dyDescent="0.3">
      <c r="B121" s="69" t="s">
        <v>107</v>
      </c>
      <c r="C121" s="60">
        <f>C118+C119+C120</f>
        <v>0</v>
      </c>
    </row>
    <row r="122" spans="2:5" ht="10.050000000000001" customHeight="1" x14ac:dyDescent="0.3">
      <c r="B122" s="70"/>
      <c r="C122" s="71"/>
    </row>
    <row r="123" spans="2:5" ht="15.6" customHeight="1" x14ac:dyDescent="0.3">
      <c r="B123" s="75" t="s">
        <v>108</v>
      </c>
      <c r="C123" s="76"/>
    </row>
    <row r="124" spans="2:5" ht="15.6" customHeight="1" x14ac:dyDescent="0.3">
      <c r="B124" s="77"/>
      <c r="C124" s="78"/>
    </row>
    <row r="125" spans="2:5" s="2" customFormat="1" x14ac:dyDescent="0.3">
      <c r="B125" t="s">
        <v>109</v>
      </c>
      <c r="C125" s="1"/>
      <c r="D125"/>
      <c r="E125"/>
    </row>
    <row r="129" spans="2:5" s="1" customFormat="1" x14ac:dyDescent="0.3">
      <c r="B129" t="s">
        <v>110</v>
      </c>
      <c r="D129"/>
      <c r="E129"/>
    </row>
  </sheetData>
  <mergeCells count="24">
    <mergeCell ref="B19:C19"/>
    <mergeCell ref="B2:C2"/>
    <mergeCell ref="B3:C4"/>
    <mergeCell ref="B5:C5"/>
    <mergeCell ref="B6:C6"/>
    <mergeCell ref="B7:C7"/>
    <mergeCell ref="B8:C8"/>
    <mergeCell ref="B9:C9"/>
    <mergeCell ref="B10:C10"/>
    <mergeCell ref="B11:C11"/>
    <mergeCell ref="B12:C12"/>
    <mergeCell ref="B16:C16"/>
    <mergeCell ref="B124:C124"/>
    <mergeCell ref="B29:C29"/>
    <mergeCell ref="B48:C48"/>
    <mergeCell ref="B54:C54"/>
    <mergeCell ref="B60:C60"/>
    <mergeCell ref="B61:C61"/>
    <mergeCell ref="B89:C89"/>
    <mergeCell ref="B100:C100"/>
    <mergeCell ref="B104:C104"/>
    <mergeCell ref="B105:C105"/>
    <mergeCell ref="B117:C117"/>
    <mergeCell ref="B123:C123"/>
  </mergeCells>
  <pageMargins left="0.31496062992125984" right="0.31496062992125984" top="1.3779527559055118" bottom="0.39370078740157483" header="0.31496062992125984" footer="0.31496062992125984"/>
  <pageSetup paperSize="9" scale="72" orientation="portrait" r:id="rId1"/>
  <headerFooter>
    <oddHeader>&amp;C&amp;G</oddHeader>
    <oddFooter>&amp;C&amp;P de &amp;N</oddFooter>
  </headerFooter>
  <rowBreaks count="1" manualBreakCount="1">
    <brk id="59" min="1" max="2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10.2025</vt:lpstr>
      <vt:lpstr>'10.2025'!Area_de_impressao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Lourenco Corte</dc:creator>
  <cp:lastModifiedBy>Thiago Lourenco Corte</cp:lastModifiedBy>
  <cp:lastPrinted>2026-05-11T18:07:31Z</cp:lastPrinted>
  <dcterms:created xsi:type="dcterms:W3CDTF">2026-05-11T17:46:57Z</dcterms:created>
  <dcterms:modified xsi:type="dcterms:W3CDTF">2026-05-11T18:07:36Z</dcterms:modified>
</cp:coreProperties>
</file>